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deyanira.diaz\Downloads\"/>
    </mc:Choice>
  </mc:AlternateContent>
  <xr:revisionPtr revIDLastSave="0" documentId="13_ncr:1_{1E448510-5B05-4C28-AD58-21D9AF7D4B90}" xr6:coauthVersionLast="45" xr6:coauthVersionMax="47" xr10:uidLastSave="{00000000-0000-0000-0000-000000000000}"/>
  <bookViews>
    <workbookView xWindow="-60" yWindow="-60" windowWidth="28920" windowHeight="15660" xr2:uid="{00000000-000D-0000-FFFF-FFFF00000000}"/>
  </bookViews>
  <sheets>
    <sheet name="Matriz Riesgos" sheetId="1" r:id="rId1"/>
    <sheet name="Criterios impacto 4" sheetId="6" state="hidden" r:id="rId2"/>
    <sheet name="Criterios impacto 3" sheetId="3" state="hidden" r:id="rId3"/>
    <sheet name="Criterios impacto 2" sheetId="4" state="hidden" r:id="rId4"/>
    <sheet name="Criterios impacto 1" sheetId="5" state="hidden" r:id="rId5"/>
    <sheet name="Parámetros" sheetId="2"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_Obj1" localSheetId="4">OFFSET(#REF!,0,0,COUNTA(#REF!)-1,1)</definedName>
    <definedName name="A_Obj1" localSheetId="3">OFFSET(#REF!,0,0,COUNTA(#REF!)-1,1)</definedName>
    <definedName name="A_Obj1" localSheetId="2">OFFSET(#REF!,0,0,COUNTA(#REF!)-1,1)</definedName>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4">#REF!</definedName>
    <definedName name="Acc_1" localSheetId="3">#REF!</definedName>
    <definedName name="Acc_1" localSheetId="2">#REF!</definedName>
    <definedName name="Acc_1" localSheetId="1">#REF!</definedName>
    <definedName name="Acc_1">#REF!</definedName>
    <definedName name="Acc_2" localSheetId="4">#REF!</definedName>
    <definedName name="Acc_2" localSheetId="3">#REF!</definedName>
    <definedName name="Acc_2" localSheetId="2">#REF!</definedName>
    <definedName name="Acc_2" localSheetId="1">#REF!</definedName>
    <definedName name="Acc_2">#REF!</definedName>
    <definedName name="Acc_3" localSheetId="4">#REF!</definedName>
    <definedName name="Acc_3" localSheetId="3">#REF!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_xlnm.Print_Area" localSheetId="0">'Matriz Riesgos'!$A$4:$AT$28</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4">OFFSET(#REF!,0,0,COUNTA(#REF!)-1,1)</definedName>
    <definedName name="jom" localSheetId="3">OFFSET(#REF!,0,0,COUNTA(#REF!)-1,1)</definedName>
    <definedName name="jom" localSheetId="2">OFFSET(#REF!,0,0,COUNTA(#REF!)-1,1)</definedName>
    <definedName name="jom" localSheetId="1">OFFSET(#REF!,0,0,COUNTA(#REF!)-1,1)</definedName>
    <definedName name="jom">OFFSET(#REF!,0,0,COUNTA(#REF!)-1,1)</definedName>
    <definedName name="LISTA_CENTROS_REGIONALES" localSheetId="4">#REF!</definedName>
    <definedName name="LISTA_CENTROS_REGIONALES" localSheetId="3">#REF!</definedName>
    <definedName name="LISTA_CENTROS_REGIONALES" localSheetId="2">#REF!</definedName>
    <definedName name="LISTA_CENTROS_REGIONALES" localSheetId="1">#REF!</definedName>
    <definedName name="LISTA_CENTROS_REGIONALES">#REF!</definedName>
    <definedName name="LISTA_REGIONALES" localSheetId="4">#REF!</definedName>
    <definedName name="LISTA_REGIONALES" localSheetId="3">#REF!</definedName>
    <definedName name="LISTA_REGIONALES" localSheetId="2">#REF!</definedName>
    <definedName name="LISTA_REGIONALES" localSheetId="1">#REF!</definedName>
    <definedName name="LISTA_REGIONALES">#REF!</definedName>
    <definedName name="LISTADESPLEGAR_CENTRO" localSheetId="4">#REF!</definedName>
    <definedName name="LISTADESPLEGAR_CENTRO" localSheetId="3">#REF!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4">OFFSET(#REF!,0,0,COUNTA(#REF!)-1,1)</definedName>
    <definedName name="Objetivos" localSheetId="3">OFFSET(#REF!,0,0,COUNTA(#REF!)-1,1)</definedName>
    <definedName name="Objetivos" localSheetId="2">OFFSET(#REF!,0,0,COUNTA(#REF!)-1,1)</definedName>
    <definedName name="Objetivos" localSheetId="1">OFFSET(#REF!,0,0,COUNTA(#REF!)-1,1)</definedName>
    <definedName name="Objetivos">OFFSET(#REF!,0,0,COUNTA(#REF!)-1,1)</definedName>
    <definedName name="PUTUMAYOL" localSheetId="4">#REF!</definedName>
    <definedName name="PUTUMAYOL" localSheetId="3">#REF!</definedName>
    <definedName name="PUTUMAYOL" localSheetId="2">#REF!</definedName>
    <definedName name="PUTUMAYOL" localSheetId="1">#REF!</definedName>
    <definedName name="PUTUMAYOL">#REF!</definedName>
    <definedName name="QUINDIOL" localSheetId="4">#REF!</definedName>
    <definedName name="QUINDIOL" localSheetId="3">#REF!</definedName>
    <definedName name="QUINDIOL" localSheetId="2">#REF!</definedName>
    <definedName name="QUINDIOL" localSheetId="1">#REF!</definedName>
    <definedName name="QUINDIOL">#REF!</definedName>
    <definedName name="REGIONAL" localSheetId="4">#REF!</definedName>
    <definedName name="REGIONAL" localSheetId="3">#REF!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4">#REF!</definedName>
    <definedName name="SUCREL" localSheetId="3">#REF!</definedName>
    <definedName name="SUCREL" localSheetId="2">#REF!</definedName>
    <definedName name="SUCREL" localSheetId="1">#REF!</definedName>
    <definedName name="SUCREL">#REF!</definedName>
    <definedName name="TOLIMAL" localSheetId="4">#REF!</definedName>
    <definedName name="TOLIMAL" localSheetId="3">#REF!</definedName>
    <definedName name="TOLIMAL" localSheetId="2">#REF!</definedName>
    <definedName name="TOLIMAL" localSheetId="1">#REF!</definedName>
    <definedName name="TOLIMAL">#REF!</definedName>
    <definedName name="VALLE" localSheetId="4">#REF!</definedName>
    <definedName name="VALLE" localSheetId="3">#REF!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39" i="1" l="1"/>
  <c r="AG38" i="1"/>
  <c r="K38" i="1"/>
  <c r="AP36" i="1" l="1"/>
  <c r="AM36" i="1"/>
  <c r="AL36" i="1"/>
  <c r="AD36" i="1"/>
  <c r="L36" i="1"/>
  <c r="AG35" i="1" l="1"/>
  <c r="AD35" i="1"/>
  <c r="AG34" i="1"/>
  <c r="AD34" i="1"/>
  <c r="AG33" i="1"/>
  <c r="AD33" i="1"/>
  <c r="AP32" i="1"/>
  <c r="AG32" i="1"/>
  <c r="AD32" i="1"/>
  <c r="AP31" i="1" l="1"/>
  <c r="AM31" i="1"/>
  <c r="AL31" i="1"/>
  <c r="AG31" i="1"/>
  <c r="AD31" i="1"/>
  <c r="AP30" i="1" l="1"/>
  <c r="AP29" i="1"/>
  <c r="L30" i="1"/>
  <c r="L29" i="1"/>
  <c r="AP22" i="1" l="1"/>
  <c r="AM22" i="1"/>
  <c r="AL22" i="1"/>
  <c r="AD22" i="1"/>
  <c r="J22" i="1"/>
  <c r="L22" i="1" s="1"/>
  <c r="AD21" i="1" l="1"/>
  <c r="AP20" i="1"/>
  <c r="AG20" i="1"/>
  <c r="AD20" i="1"/>
  <c r="AM19" i="1"/>
  <c r="AL19" i="1"/>
  <c r="AG19" i="1"/>
  <c r="AD19" i="1"/>
  <c r="AP18" i="1"/>
  <c r="AM18" i="1"/>
  <c r="AL18" i="1"/>
  <c r="AG18" i="1"/>
  <c r="AD18" i="1"/>
  <c r="AD17" i="1"/>
  <c r="AE17" i="1" s="1"/>
  <c r="AG17" i="1" s="1"/>
  <c r="AH17" i="1" s="1"/>
  <c r="AP16" i="1"/>
  <c r="AD16" i="1"/>
  <c r="AE16" i="1" s="1"/>
  <c r="AG16" i="1" s="1"/>
  <c r="AH16" i="1" s="1"/>
  <c r="AI16" i="1" l="1"/>
  <c r="AM16" i="1" l="1"/>
  <c r="AM17" i="1"/>
  <c r="AL16" i="1"/>
  <c r="AL17" i="1"/>
  <c r="AM15" i="1" l="1"/>
  <c r="AG15" i="1"/>
  <c r="AD15" i="1"/>
  <c r="K15" i="1"/>
  <c r="J15" i="1" s="1"/>
  <c r="AD14" i="1" l="1"/>
  <c r="K14" i="1"/>
  <c r="J14" i="1" s="1"/>
  <c r="AP8" i="1" l="1"/>
  <c r="AG8" i="1"/>
  <c r="AD8" i="1"/>
  <c r="AP7" i="1"/>
  <c r="AG7" i="1"/>
  <c r="AD7" i="1"/>
  <c r="AP6" i="1"/>
  <c r="AG6" i="1"/>
  <c r="AD6" i="1"/>
  <c r="J6" i="1"/>
  <c r="L6" i="1" s="1"/>
  <c r="AP5" i="1"/>
  <c r="AG5" i="1"/>
  <c r="AD5" i="1"/>
  <c r="J5" i="1"/>
  <c r="L5" i="1" s="1"/>
  <c r="AP9" i="1" l="1"/>
  <c r="AG9" i="1"/>
  <c r="AD9" i="1"/>
  <c r="J9" i="1"/>
  <c r="L9" i="1" s="1"/>
  <c r="K26" i="1" l="1"/>
  <c r="J26" i="1" s="1"/>
  <c r="K27" i="1"/>
  <c r="J27" i="1" s="1"/>
  <c r="K24" i="1"/>
  <c r="J24" i="1" s="1"/>
  <c r="K23" i="1"/>
  <c r="J23" i="1" s="1"/>
  <c r="AD25" i="1"/>
  <c r="L27" i="1" l="1"/>
  <c r="AP26" i="1"/>
  <c r="L26" i="1"/>
  <c r="AP24" i="1"/>
  <c r="L24" i="1"/>
  <c r="AP27" i="1" l="1"/>
  <c r="L23" i="1" l="1"/>
  <c r="AD23" i="1"/>
  <c r="AE23" i="1" s="1"/>
  <c r="AP23" i="1"/>
  <c r="AD24" i="1"/>
  <c r="AE24" i="1" s="1"/>
  <c r="AD26" i="1"/>
  <c r="AE26" i="1" s="1"/>
  <c r="AD27" i="1"/>
  <c r="AE27" i="1" s="1"/>
  <c r="AD28" i="1"/>
  <c r="AE28" i="1" s="1"/>
  <c r="AG27" i="1" l="1"/>
  <c r="AH27" i="1" s="1"/>
  <c r="AG26" i="1"/>
  <c r="AH26" i="1" s="1"/>
  <c r="AI26" i="1" s="1"/>
  <c r="AG23" i="1"/>
  <c r="AH23" i="1" s="1"/>
  <c r="AI23" i="1" s="1"/>
  <c r="AG28" i="1"/>
  <c r="AH28" i="1" s="1"/>
  <c r="AG24" i="1"/>
  <c r="AH24" i="1" s="1"/>
  <c r="AI24" i="1" s="1"/>
  <c r="AI27" i="1" l="1"/>
  <c r="AM26" i="1"/>
  <c r="AM23" i="1"/>
  <c r="AL23" i="1"/>
</calcChain>
</file>

<file path=xl/sharedStrings.xml><?xml version="1.0" encoding="utf-8"?>
<sst xmlns="http://schemas.openxmlformats.org/spreadsheetml/2006/main" count="1364" uniqueCount="714">
  <si>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</si>
  <si>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</si>
  <si>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</si>
  <si>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</si>
  <si>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</si>
  <si>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</si>
  <si>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</si>
  <si>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</si>
  <si>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</si>
  <si>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</si>
  <si>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</si>
  <si>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</si>
  <si>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</si>
  <si>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</si>
  <si>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</si>
  <si>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</si>
  <si>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</si>
  <si>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</si>
  <si>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</si>
  <si>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</si>
  <si>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</si>
  <si>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</si>
  <si>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 xml:space="preserve">PROCESO </t>
  </si>
  <si>
    <t>INTERNO</t>
  </si>
  <si>
    <t>EXTERNO</t>
  </si>
  <si>
    <t>TIPO</t>
  </si>
  <si>
    <t>ORIGEN</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</si>
  <si>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</si>
  <si>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</si>
  <si>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</si>
  <si>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</si>
  <si>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</si>
  <si>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</si>
  <si>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</si>
  <si>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</si>
  <si>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</si>
  <si>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</si>
  <si>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</si>
  <si>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</si>
  <si>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</si>
  <si>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</si>
  <si>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</si>
  <si>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</si>
  <si>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</si>
  <si>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</si>
  <si>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</si>
  <si>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</si>
  <si>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</si>
  <si>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</si>
  <si>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</si>
  <si>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</si>
  <si>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</si>
  <si>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</si>
  <si>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</si>
  <si>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</si>
  <si>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</si>
  <si>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</si>
  <si>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</si>
  <si>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</si>
  <si>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</si>
  <si>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INDICADOR</t>
  </si>
  <si>
    <t>RECURSOS 
Económico, Humano y/o Logístico</t>
  </si>
  <si>
    <t>PLAN DE CONTINGENCIA - POR CADA RIESGO</t>
  </si>
  <si>
    <t>Adquisición de Bienes y Servicios</t>
  </si>
  <si>
    <t>Desempeño de los procesos: Capacidad humana, técnica y financiera de los procesos para lograr el cumplimiento de sus objetivos.</t>
  </si>
  <si>
    <t>N/A</t>
  </si>
  <si>
    <t>Corrupción</t>
  </si>
  <si>
    <t>Análisis de contexto de índole táctico</t>
  </si>
  <si>
    <t>Deficiencia en la estructuración de requisitos del bien, obra  o servicio a contratar</t>
  </si>
  <si>
    <t>Investigaciones disciplinarias, fiscales y penales.
Pérdida de imagen o reputación institucional.</t>
  </si>
  <si>
    <t>Posible (3)</t>
  </si>
  <si>
    <t>Preventivo</t>
  </si>
  <si>
    <t>Subdirector de Contratación</t>
  </si>
  <si>
    <t xml:space="preserve">
Abogado asignado por la Subdirección de Contratación
</t>
  </si>
  <si>
    <t>Por cada proceso</t>
  </si>
  <si>
    <t>Verificar que los requisitos de todos los componentes del proceso de selección  estén establecidos acorde a la necesidades a contratar.</t>
  </si>
  <si>
    <t xml:space="preserve">
Revisión de la ficha técnica y anexos técnicos previo a la cotización
Revisión de los estudios previos y anexos técnicos para la adquisición de bienes y servicios
Análisis del comité de contratación
</t>
  </si>
  <si>
    <t>Solicitar ajuste de los requisitos al área responsable del proceso</t>
  </si>
  <si>
    <t xml:space="preserve">Correos electrónicos - memorandos
Actas de reunión </t>
  </si>
  <si>
    <t>Fuerte</t>
  </si>
  <si>
    <t>Directamente</t>
  </si>
  <si>
    <t>No Disminuye</t>
  </si>
  <si>
    <t>Improbable (2)</t>
  </si>
  <si>
    <t>Mayor (4)</t>
  </si>
  <si>
    <t>Reducir</t>
  </si>
  <si>
    <t>Tomar acciones frente a los resultados del  seguimiento aleatorio al 10% de todos los procesos de selección adelantados  en el semestre para verificar el grado de cumplimiento de los requisitos en los procesos de contratación</t>
  </si>
  <si>
    <t>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 
Meta: 0
Frecuencia: Semestral</t>
  </si>
  <si>
    <t>Recurso humano: Funcionarios  y personal contratista de la Subdirección de Contratación  financiado por el proyecto  de inversión de la SAF</t>
  </si>
  <si>
    <t>Realizar las acciones legales y administrativas a que haya lugar, las cuales dependen de la etapa contractual donde se encuentre el proceso</t>
  </si>
  <si>
    <t xml:space="preserve">Direccionamiento del profesional para adjudicar el proceso 
(posible conflicto de intereses) </t>
  </si>
  <si>
    <t>Probable (4)</t>
  </si>
  <si>
    <t>Comité evaluador</t>
  </si>
  <si>
    <t xml:space="preserve">Subdirector de Contratación
</t>
  </si>
  <si>
    <t>Cada integrante del comité evaluador, diligencia el formato de evaluación, técnica, jurídica o económica de acuerdo a su competencia.</t>
  </si>
  <si>
    <t>Realizar el ajuste en el documento de evaluación.</t>
  </si>
  <si>
    <t>Evaluación, técnica, jurídica y económica de  cada proceso</t>
  </si>
  <si>
    <t xml:space="preserve">
Tomar acciones frente a los resultados del  seguimiento aleatorio al 15% de todos los procesos de convocatoria pública adelantados en el semestre para verificar que contengan los formatos de evaluación</t>
  </si>
  <si>
    <t>Número de casos donde se presenten errores graves en la evaluación que incidan en favorecer a un oferente en particular, por omisión o extralimitación de requisitos evaluados 
Frecuencia: Semestral
Meta: 0</t>
  </si>
  <si>
    <t xml:space="preserve">Recurso humano: Comité evaluador </t>
  </si>
  <si>
    <t xml:space="preserve">Preventivo </t>
  </si>
  <si>
    <t xml:space="preserve">Ordenador del gasto </t>
  </si>
  <si>
    <t xml:space="preserve">Abogado asignado por la Subdirección de Contratación </t>
  </si>
  <si>
    <t>Revisar la existencia   del memorando "Designación comité evaluador"</t>
  </si>
  <si>
    <t xml:space="preserve">Verificar que el  memorando  "Designación  comité evaluador",   haga parte de los documentos del proceso </t>
  </si>
  <si>
    <t xml:space="preserve">Solicitar al ordenador del gasto la remisión del memorando  "Designación  comité evaluador" para la incorporación en  los documentos del proceso </t>
  </si>
  <si>
    <t xml:space="preserve">Lista de verificación de documentación contractual </t>
  </si>
  <si>
    <t xml:space="preserve">Fuerte </t>
  </si>
  <si>
    <t>Deficiente seguimiento a la gestión contractual por parte del supervisor</t>
  </si>
  <si>
    <t>Validar que la solicitud de adición esté debidamente justificada</t>
  </si>
  <si>
    <t>No se tramitan las solicitudes de adición</t>
  </si>
  <si>
    <t>Correo electrónico - devolviendo la solicitud de adición</t>
  </si>
  <si>
    <t>Realizar el seguimiento aleatorio al 10% de todas las solicitudes de adición y prorroga de contratos, con el fin de verificar la debida justificación del tramite solicitado.</t>
  </si>
  <si>
    <t xml:space="preserve">Recurso humano: Funcionarios  y personal contratista de la Subdirección de Contratación  financiado por el proyecto  de inversión de la SAF  </t>
  </si>
  <si>
    <t>Casi Seguro (5)</t>
  </si>
  <si>
    <t>Supervisor
Interventor
Ordenador del Gasto</t>
  </si>
  <si>
    <t>Mensual</t>
  </si>
  <si>
    <t>Revisar que se están cumpliendo con las obligaciones contractuales.</t>
  </si>
  <si>
    <t>Mediante el informe de actividades y supervisión se debe evidenciar el avance de la ejecución del contrato.</t>
  </si>
  <si>
    <t>Solicitar ajuste del informe presentado.</t>
  </si>
  <si>
    <t>Informes de supervisión
Informes de interventoría</t>
  </si>
  <si>
    <t>Tomar acciones frente a los resultados del  seguimiento aleatorio al 10% de los contratos de prestación de servicios suscritos en el semestre, para verificar que se encuentran debidamente publicados los informes de actividades respectivos</t>
  </si>
  <si>
    <t>Número de contratos que no tienen debidamente publicados los informes de actividades y supervisión en SECOP
Frecuencia: Semestral
Meta: 0</t>
  </si>
  <si>
    <t>Para cada proceso que aplique</t>
  </si>
  <si>
    <t>Revisar que el contenido del acta de liquidación sea coherente   con los soportes adjuntos y con la información publicada en SECOP</t>
  </si>
  <si>
    <t>Solicitar el ajuste del acta de liquidación,  allegar los soportes faltantes o ajustar los mismos según corresponda</t>
  </si>
  <si>
    <t>Acta de liquidación de contratos</t>
  </si>
  <si>
    <t>Número de liquidaciones que no cumplen con lo establecido en el procedimiento
Frecuencia: Semestral
Meta: 0</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</si>
  <si>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</si>
  <si>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</si>
  <si>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</si>
  <si>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</si>
  <si>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</si>
  <si>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</si>
  <si>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</si>
  <si>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</si>
  <si>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</si>
  <si>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</si>
  <si>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</si>
  <si>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</si>
  <si>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</si>
  <si>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</si>
  <si>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</si>
  <si>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</si>
  <si>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</si>
  <si>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</si>
  <si>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</si>
  <si>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</si>
  <si>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</si>
  <si>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</si>
  <si>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</si>
  <si>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</si>
  <si>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Raro (1)</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</si>
  <si>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</si>
  <si>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</si>
  <si>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</si>
  <si>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</si>
  <si>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</si>
  <si>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</si>
  <si>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</si>
  <si>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</si>
  <si>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</si>
  <si>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</si>
  <si>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</si>
  <si>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</si>
  <si>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</si>
  <si>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</si>
  <si>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</si>
  <si>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</si>
  <si>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</si>
  <si>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</si>
  <si>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</si>
  <si>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</si>
  <si>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</si>
  <si>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</si>
  <si>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</si>
  <si>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</si>
  <si>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</si>
  <si>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</si>
  <si>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</si>
  <si>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</si>
  <si>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</si>
  <si>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</si>
  <si>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</si>
  <si>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</si>
  <si>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</si>
  <si>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</si>
  <si>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</si>
  <si>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</si>
  <si>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</si>
  <si>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</si>
  <si>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</si>
  <si>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</si>
  <si>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</si>
  <si>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</si>
  <si>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</si>
  <si>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</si>
  <si>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</si>
  <si>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</si>
  <si>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</si>
  <si>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</si>
  <si>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</si>
  <si>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</si>
  <si>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</si>
  <si>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</si>
  <si>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</si>
  <si>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</si>
  <si>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</si>
  <si>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</si>
  <si>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</si>
  <si>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</si>
  <si>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</si>
  <si>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</si>
  <si>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</si>
  <si>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</si>
  <si>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</si>
  <si>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</si>
  <si>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</si>
  <si>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</si>
  <si>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Gestión Financiera</t>
  </si>
  <si>
    <t>Gestión Documental</t>
  </si>
  <si>
    <t>Servicio a la Ciudadanía</t>
  </si>
  <si>
    <t>Gestión de Asuntos Locales</t>
  </si>
  <si>
    <t>Control, Evaluación y Seguimiento</t>
  </si>
  <si>
    <t>Control Disciplinario</t>
  </si>
  <si>
    <t>EJECUCIÓN DEL CONTROL</t>
  </si>
  <si>
    <t>30 de noviembre de 2023</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</si>
  <si>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</si>
  <si>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</si>
  <si>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</si>
  <si>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</si>
  <si>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</si>
  <si>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</si>
  <si>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Errores graves en la evaluación que incidan en el beneficio  de un privado o de un tercero  por omisión, uso del poder  o extralimitación de requisitos evaluados desviando la gestión de lo público</t>
  </si>
  <si>
    <t>Uso del poder para aprobación de adiciones y prorrogas, que no se requieren para la ejecución del contrato, para beneficio privado o de un tercero desviando la gestión de lo público</t>
  </si>
  <si>
    <t>Uso del poder para aprobar informes que acrediten el recibo a satisfacción de bienes, obras y/o servicios que realmente nunca han sido entregados o recibidos por la entidad, con el propósito de autorizar los pagos acordados en el contrato o proceder a su correspondiente liquidación, 
para beneficio privado o de un tercero ( contratista) desviando la gestión de lo público</t>
  </si>
  <si>
    <t>CONCLUSIONES DE EFICACIA</t>
  </si>
  <si>
    <t xml:space="preserve">MONITOREO CONTROLES </t>
  </si>
  <si>
    <t>Acta de reunión 
Acta de Mesa Técnica Procesos de Selección Subdirección de Contratación</t>
  </si>
  <si>
    <t>Memorando
Ficha Técnica</t>
  </si>
  <si>
    <t>Contrato
Memorando de solicitud de adición</t>
  </si>
  <si>
    <t>Contratos de contratistas</t>
  </si>
  <si>
    <t xml:space="preserve"> Uso del poder  en la  elaboración de estudios y documentos previos que omitan requisitos o que establezcan requisitos desproporcionados en los componentes jurídicos y/o financieros y/o técnicos específicos que den como resultado el direccionamiento de la adjudicación de un contrato a un oferente en particular  para beneficio privado o de un tercero desviando la gestión de lo público </t>
  </si>
  <si>
    <t>Se revisa por muestreo la siguiente información:
Acta de Mesa Técnica Procesos de Selección Subdirección de Contratación de 2 de octubre de 2023 donde se evidencia la verificación  del objeto contractual con el PAA (Se revisa información como existencia de línea para el proceso de contratación, objeto adecuado, aporte de recursos de todas las áreas implicadas, entre otros), así mismo para los estudios previos (firmas correspondientes, definición de la necesidad la inclusión de la matriz de riesgos, entre otros)
Acta de reunión de 13 octubre de 2023. Proceso: Interventoría Técnica Visor 2. 
Como parte de las decisiones tomadas se detecta la necesidad de hacer ajustes a los procesos contractuales, lo cual implica la respuesta a la ejecución del control  (Ejemplo: el 29 noviembre se solicita la modificación del objeto en el PAA del proceso anterior). 
Lo anterior evidencia la ejecución del control conforme a los establecido</t>
  </si>
  <si>
    <t>Análisis de la información revisada</t>
  </si>
  <si>
    <t>¿Se materializó el riesgo?</t>
  </si>
  <si>
    <t>No</t>
  </si>
  <si>
    <t xml:space="preserve">Se revisa por muestreo la siguiente información:
Acta de 19 de octubre de 2023. Se trató la licitación pública 061 de 2023 cuyo objeto fue la ejecución de las obras y actividades complementarias del parque lineal unidad de paisaje 1. De la revisión realizada, se presentaron observaciones de la Secretaria General las cuales fueron tratadas en el comité. Se dejan audios de cada comité donde se evidencia el análisis de las observaciones planteadas y la respuesta a ellas. </t>
  </si>
  <si>
    <t>Acta de Comité de Contratación (Evaluación, técnica, jurídica y económica de  cada proceso)</t>
  </si>
  <si>
    <t>Como producto de la información revisada se generan las siguientes conclusiones y acciones a ser implementadas en el proceso:
1) El proceso está implementando el control conforme a lo establecido en este documento.
2) Para el mes de junio (en que se midió el indicador con una frecuencia semestral), el resultado arrojado fue cero, lo cual implica la no presencia de casos que omitan requisitos o que establezcan requisitos desproporcionados. 
3) Revisar si el plan de acción es una actividad propia de la medición del indicador, en cuyo caso habría que cambiarlo dado que no estaría aportando algo nuevo y por tanto no ayudaría a reducir el efecto del riesgo residual.
4) Revisar el plan de contingencia a fin de incluir cómo se actúa frente al riesgo materializado.</t>
  </si>
  <si>
    <t>Como producto de la información revisada se generan las siguientes conclusiones y acciones a ser implementadas en el proceso:
1) El proceso está implementando el control conforme a lo establecido en este documento.
2) Para el mes de junio (en que se midió el indicador con una frecuencia semestral), el resultado arrojado fue cero, lo cual implica la no presencia de casos donde se presenten errores graves en la evaluación que incidan en favorecer a un oferente en particular 
3) Revisar si el plan de acción es una actividad propia de la medición del indicador, en cuyo caso habría que cambiarlo dado que no estaría aportando algo nuevo y por tanto no ayudaría a reducir el efecto del riesgo residual.
4) Revisar el plan de contingencia a fin de incluir cómo se actúa frente al riesgo materializado.</t>
  </si>
  <si>
    <t>El control lo realiza el Subdirector con el apoyo de un profesional el cual revisa el contenido de los documentos antes de su firma. Este control se lleva desde el mes de agosto de 2023. 
Se revisaron los contratos 143, 106 y 121 en los cuales se encontraron la firma del profesional de apoyo y del Subdirector de Contrataciones, así como coherencia entre la información entregada y las obligaciones contractuales.</t>
  </si>
  <si>
    <t>Como producto de la información revisada se generan las siguientes conclusiones y acciones a ser implementadas en el proceso:
1) El proceso está implementando el control conforme a lo establecido en este documento.
2) Para el mes de junio (en que se midió el indicador con una frecuencia semestral), el resultado arrojado fue cero, lo cual implica la no presencia de casos de contratos que no tienen debidamente publicados los informes de actividades y supervisión en SECOP
3) Revisar si el plan de acción es una actividad propia de la medición del indicador, en cuyo caso habría que cambiarlo dado que no estaría aportando algo nuevo y por tanto no ayudaría a reducir el efecto del riesgo residual.
4) Revisar el plan de contingencia a fin de incluir cómo se actúa frente al riesgo materializado.</t>
  </si>
  <si>
    <t>Como producto de la información revisada se generan las siguientes conclusiones y acciones a ser implementadas en el proceso:
1) El proceso está implementando el control conforme a lo establecido en este documento.
2) Para el mes de junio (en que se midió el indicador con una frecuencia semestral), el resultado arrojado fue cero, lo cual implica la no  presencia de casos de liquidaciones que no cumplen con lo establecido en el procedimiento
3) Revisar si el plan de acción es una actividad propia de la medición del indicador, en cuyo caso habría que cambiarlo dado que no estaría aportando algo nuevo y por tanto no ayudaría a reducir el efecto del riesgo residual.
4) Revisar el plan de contingencia a fin de incluir cómo se actúa frente al riesgo materializado.</t>
  </si>
  <si>
    <t xml:space="preserve">Revisar que los ítems objeto de evaluación cumplan con los requisitos establecidos en el pliego </t>
  </si>
  <si>
    <t xml:space="preserve">Designación Comité Evaluador – CONCURSO DE MÉRITOS ABIERTO No. IDRD-SG-CM-044-2023.
OBJETO: “Realizar la Interventoría técnica, administrativa, ambiental, contable, financiera y jurídica del contrato resultante de la licitación pública cuyo objeto es: “Contratar por el sistema de precios unitarios fijos, el mantenimiento correctivo, preventivo y rutinario de las canchas deportivas en grama natural, arena y sintéticas ubicadas en los parques del Sistema Distrital de Parques de la ciudad de Bogotá D.C.”
Ficha Técnica Proceso de Gramas: 12 abril de 2023 en donde se verifican los requisitos técnicos del proceso.
</t>
  </si>
  <si>
    <t>Investigaciones disciplinarias, fiscales y penales.
Detrimento patrimonial.
Incumplimiento de metas de los proyectos de inversión.</t>
  </si>
  <si>
    <t>Se verifica que la documentación de la solicitud este completa, y que la justificación sea coherente con los soportes técnicos adjuntados.</t>
  </si>
  <si>
    <t>Se revisa el contrato: PRESTAR SERVICIOS DE APOYO A LA GESTION COMO RECREADOR PARA PLANEAR Y EJECUTAR ACTIVIDADES RECREATIVAS Y RECREODEPORTIVAS DEL IDRD ACOMPANANDO LOS PROCESOS CON LOS DIFERENTES GRUPOS POBLACIONALES EN LAS LOCALIDADES DEL DISTRITO CAPITAL cuyo documento de solicitud de adición se realizó con el radicado 20235200585813. En el documento solicitud de modificación contractual de 6 de diciembre de 2023 se presenta la justificación y aprobación del ordenador del gasto.</t>
  </si>
  <si>
    <t>Número de solicitudes de adición y prorroga que no cumplen con la adecuada justificación técnica,  de conformidad con la ejecución del contrato
Frecuencia: Semestral
Meta: 0</t>
  </si>
  <si>
    <t>Como producto de la información revisada se generan las siguientes conclusiones y acciones a ser implementadas en el proceso:
1) El proceso está implementando el control conforme a lo establecido en este documento.
2) Para el mes de junio (en que se midió el indicador con una frecuencia semestral), el resultado arrojado fue cero, lo cual implica la no presencia de casos donde las solicitudes de adición y prorroga no cumplen con la adecuada justificación técnica  de conformidad con la ejecución del contrato
3) Revisar si el plan de acción es una actividad propia de la medición del indicador, en cuyo caso habría que cambiarlo dado que no estaría aportando algo nuevo y por tanto no ayudaría a reducir el efecto del riesgo residual.
4) Revisar el plan de contingencia a fin de incluir cómo se actúa frente al riesgo materializado.</t>
  </si>
  <si>
    <t>Recibir bienes, obras y/o servicios que no satisfacen las necesidades de la entidad.
Investigaciones disciplinarias, fiscales y penales.
Detrimento patrimonial.
Pérdida de imagen o reputación institucional.</t>
  </si>
  <si>
    <t>Comparando que los soportes del contrato estén completos y acordes con lo descrito en el acta de liquidación</t>
  </si>
  <si>
    <t>Acta de Liquidación</t>
  </si>
  <si>
    <t>JUAN SEBASTIAN ROMERO RESTREPO, IDRD-CTO-2560-2021,  Enviado para firmas el 6 de diciembre de 2023, el cual se encuentra dentro de los 2 años para que la entidad pueda liquidar el contrato. Radicado con el Orfeo 20235000530833; así mismo se comparan que los soportes del contrato estén completos y acorde con lo descrito en el acta de liquidación.</t>
  </si>
  <si>
    <t>Efectuar una revisión a 10 liquidaciones que se estén adelantando en el semestre ,  a fin de verificar que se este dando cumplimiento con lo establecido en el procedimiento de liquidación de contratos</t>
  </si>
  <si>
    <t>Fuente: Información descargada desde la pagina web, link: Transparencia y Acceso a la Información Pública- 31 de diciembre 2023.</t>
  </si>
  <si>
    <t>Mapa de Riesgos 3 Cuatrimestre 2023 - IDRD</t>
  </si>
  <si>
    <t>Desempeño de los procesos: Capacidad humana, técnica y financiera de los procesos para lograr el cumplimiento de sus objetivos</t>
  </si>
  <si>
    <t xml:space="preserve">No aplicación de los requisitos establecidos en el Manual de aprovechamiento económico vigente </t>
  </si>
  <si>
    <t>Por abuso del poder hacer omisión de  los criterios tarifarios para el beneficio propio o de un tercero frente al trámite:  Permiso de uso y/o aprovechamiento económico de parques o escenarios lo cual desvía la gestión de lo público</t>
  </si>
  <si>
    <t>Acciones legales.
Quejas y reclamos.
Disminución de ingresos por aprovechamiento económico.
Pérdida de buena imagen y credibilidad del Instituto.</t>
  </si>
  <si>
    <t xml:space="preserve">Profesional contratado para realizar las visitas de seguimiento y control del aprovechamiento económico  
</t>
  </si>
  <si>
    <t>Bimensual</t>
  </si>
  <si>
    <t xml:space="preserve">Verificar el cumplimiento de las tarifas establecidas en el manual de aprovechamiento económico vigente con respecto a los Títulos:  Tarifas o retribución para el aprovechamiento económico de los escenarios especiales Parques y escenarios de uso deportivo, recreativo y cultural
</t>
  </si>
  <si>
    <t>Mediante visita de seguimiento y control, en la cual se verifica la aplicación de las tarifas con respecto a lo indicado en  el manual de aprovechamiento económico vigente con respecto a los Títulos:  Tarifas o retribución para el aprovechamiento económico de los escenarios especiales Parques y escenarios de uso deportivo, recreativo y cultural.</t>
  </si>
  <si>
    <t xml:space="preserve">A partir de las visitas en campo en la que se haya detectado la materialización del riesgo, informar al jefe de área responsable para tomar las acciones a que haya lugar </t>
  </si>
  <si>
    <t>Informe de visitas realizadas.</t>
  </si>
  <si>
    <t>Informe de visita</t>
  </si>
  <si>
    <t>Informe del 8 de noviembre de 2023 que registra la visita al Parque La Florida (10311) en donde se constató que la tarifa aplicada estaba a conformidad con lo establecido en el Manual y en el Protocolo de Aprovechamiento Económico.</t>
  </si>
  <si>
    <t xml:space="preserve">No disminuye </t>
  </si>
  <si>
    <t>Realizar procesos pedagógicos para reforzar la aplicación de  los criterios normativos,  procedimentales y tarifarios definidos  para el trámite: Permiso de uso y/o aprovechamiento económico de parques o escenarios.</t>
  </si>
  <si>
    <t xml:space="preserve">Responsable Área de administración de escenarios 
</t>
  </si>
  <si>
    <t>15 de diciembre de 2023</t>
  </si>
  <si>
    <t xml:space="preserve">
Número de casos detectados en los que se omiten los criterios normativos,  procedimentales y tarifarios para el beneficio  propio o de un tercero frente al trámite: Permiso de uso y/o aprovechamiento económico de parques o escenarios. 
Meta : 0 
Frecuencia: Trimestral </t>
  </si>
  <si>
    <t xml:space="preserve">Poner en conocimiento de las autoridades correspondientes (internas y/o externas) con el fin de iniciar las acciones a que haya lugar. </t>
  </si>
  <si>
    <t>Como producto de la información revisada se generan las siguientes conclusiones y acciones a ser implementadas en el proceso:
1) El proceso está implementando el primer control conforme a lo establecido en este documento. 
2) Se hace necesario incluir en la descripción del control el criterio del valor económico empleado para seleccionar los parques y escenarios a visitar (dado que no todos se visitan)
3) Para el siguiente monitoreo es necesario que el proceso presente un listado de los parques y escenarios visitados a fin de ganar agilidad y confiabilidad en el muestreo que realiza la segunda línea de defensa.</t>
  </si>
  <si>
    <t>Administración y Mantenimiento de Parques y Escenarios
(3 de noviembre de 2023)</t>
  </si>
  <si>
    <t>Desempeño de los procesos: Capacidad humana, técnica y financiera de los procesos para lograr el cumplimiento de sus objetivos.
Aspecto Humano: Competencia del personal.</t>
  </si>
  <si>
    <t xml:space="preserve">
No revisión por parte del supervisor de las actividades no previstas presentadas y aprobadas por parte de la interventoría y el contratista</t>
  </si>
  <si>
    <t>Aprobación de actividades no previstas o mayores cantidades por uso del poder sin el cumplimiento de los requisitos internos para favorecer un tercero lo cual desvía la gestión de lo público</t>
  </si>
  <si>
    <t>1. Procesos penales
2. Procesos fiscales
3. Procesos disciplinarios
4. Procesos de incumplimiento, aplicación de multas
5. Detrimento Patrimonial
6. Mayor gestión administrativa
7. Posibles retrasos en la ejecución contractual</t>
  </si>
  <si>
    <t>Subdirector(a) Técnico(a) de Construcciones</t>
  </si>
  <si>
    <t xml:space="preserve">Supervisor y personal de apoyo a la supervisión
</t>
  </si>
  <si>
    <t>Cuando los proyectos de obra presenten solicitudes de aprobación de actividades No Previstas</t>
  </si>
  <si>
    <t>Verificar que las actividades no previstas cuenten con la justificación y los soportes necesarios para su aprobación</t>
  </si>
  <si>
    <t>A través de reuniones de supervisores y apoyos a la supervisión, se verifica que la solicitud de aprobación de las actividades no previstas tengan concordancia con la información contenida en los pliegos de condiciones, con la documentación que soporta el avance de las obras y demás soportes que las justifiquen</t>
  </si>
  <si>
    <t>Se le informa por medio de comunicación oficial al interventor y contratista que las actividades no previstas no cumplen con los requisitos establecidos en la documentación técnica de la obra</t>
  </si>
  <si>
    <t xml:space="preserve">Actas de reuniones de seguimiento y verificación de actividades no previstas 
Comunicaciones oficiales </t>
  </si>
  <si>
    <t>Actas de reunión</t>
  </si>
  <si>
    <t>Actas de reunión # 34 de 14/09/2023- Parque Buenavista
Acta de reunión # 37 de 06/10/2023- Parque Veraguas
Acta de reunión # 41- 02/11/2023- Parque Veraguas
Durante el trimestre septiembre, octubre y noviembre de 2023 no se han presentando actividades no previstas en los contratos</t>
  </si>
  <si>
    <t xml:space="preserve">Comunicación Oficial a la interventoría de la obra sobre los criterios de aprobación de Actividades No Previstas </t>
  </si>
  <si>
    <t>Subdirector(a) Técnico(a) de Construcciones
Supervisor</t>
  </si>
  <si>
    <t xml:space="preserve">
Aprobación de actividades no previstas o mayores cantidades sin el cumplimiento de los requisitos internos
Meta: 0
Frecuencia: mensual 
</t>
  </si>
  <si>
    <t>Recurso humano: Funcionarios y personal contratista  de la Subdirección Técnica de Construcciones financiados por  el  proyecto de inversión de la STC</t>
  </si>
  <si>
    <t>El ordenador del gasto inicia las acciones legales necesarias internas y externas que correspondan</t>
  </si>
  <si>
    <t xml:space="preserve">Dado que no se han presentado necesidades de aprobar actividades no previstas, no se ha generado la actividad que proporciona el riesgo.
Es necesario que el plan de contingencia describa como se actúa frente al riesgo materializado y no solo el actuar del ordenador del gasto. </t>
  </si>
  <si>
    <t>N.A.</t>
  </si>
  <si>
    <t>Liquidación de los contratos sin el cumplimiento u omisión de los requisitos técnicos jurídicos y financieros por uso del poder para favorecer a un tercero lo cual desvía la gestión de lo público</t>
  </si>
  <si>
    <t>1. Procesos penales
2. Procesos fiscales
3. Procesos disciplinarios
4. Procesos de incumplimiento, aplicación de multas
5. Mayores costos del contrato
6. Caducidad del contrato</t>
  </si>
  <si>
    <t xml:space="preserve">Supervisor y
Personal de Apoyo a la Supervisión
Interventor
</t>
  </si>
  <si>
    <t>Por cada contrato terminado.</t>
  </si>
  <si>
    <t>Revisar que la documentación entregada por el interventor cumpla con los lineamientos normativos vigentes para liquidar el contrato.</t>
  </si>
  <si>
    <t xml:space="preserve">Se devuelve documentación con las observaciones al responsable  ( interventor y/o Contratista)  para que se subsane la inconsistencia. </t>
  </si>
  <si>
    <t xml:space="preserve">
Correos del supervisor a la interventoría con el resultado de las listas de chequeo
Comunicaciones oficiales.</t>
  </si>
  <si>
    <t>Lista de verificación</t>
  </si>
  <si>
    <t xml:space="preserve">
Lista de verificación de documentos para liquidación de contratos de la subdirección técnica de construcciones- Interventoría: Contrato 3010-2022- Fecha de terminación: 2023-09-11. Fecha acta de recibo a satisfacción: 2023-10-03
</t>
  </si>
  <si>
    <t>Comunicación oficial informando a los supervisores y apoyos a la supervisión los componentes a tener en cuenta para la liquidación de los contratos.</t>
  </si>
  <si>
    <t xml:space="preserve">profesional ( abogado) 
Supervisor </t>
  </si>
  <si>
    <t xml:space="preserve">
Número de contratos  liquidados sin el lleno de requisitos 
Meta: 0
Frecuencia: Cuatrimestral </t>
  </si>
  <si>
    <t>El ordenador del gasto realiza las acciones legales y administrativas a que haya lugar</t>
  </si>
  <si>
    <t>1. El indicador arrojó mediciones de cero lo cual indica la detección de contratos sin el cumplimiento de requisitos.
2. Incluir en las observaciones del plan de acción (en Isolucion) los nombres de los contratos que se liquidan el cuatrimestre, a fin de facilitar la trazabilidad de la información y las actividades de monitoreo.
3. Es necesario que el plan de contingencia describa como se actúa frente al riesgo materializado y no solo el actuar del ordenador del gasto</t>
  </si>
  <si>
    <t>Inadecuada liquidación de los fondos compensatorios sin el cumplimiento u omisión de los requisitos técnicos y normativos por uso del poder para favorecer a los urbanizadores lo cual desvía la gestión de lo público</t>
  </si>
  <si>
    <t>1. Procesos penales
2. Procesos fiscales
3. Procesos disciplinarios
4. Procesos de incumplimiento, aplicación de multas</t>
  </si>
  <si>
    <t>Profesional Universitario / Profesional especializado</t>
  </si>
  <si>
    <t>Por cada solicitud de liquidación del pago de fondo compensatorio de cesiones públicas</t>
  </si>
  <si>
    <t xml:space="preserve">Revisar que la documentación entregada por el urbanizador cumpla con los lineamientos normativos vigentes para liquidar los fondos compensatorios </t>
  </si>
  <si>
    <t xml:space="preserve">En caso de faltar algún documento o encontrar inconsistencias se devuelve la solicitud mediante comunicación oficial para su ajuste </t>
  </si>
  <si>
    <t>Correos del profesional universitario / profesional especializado a los urbanizadores 
Comunicaciones oficiales.</t>
  </si>
  <si>
    <t>Se presenta un listado en Excel de 8 proyectos suscritos en la vigencia 2023. Se revisa la siguiente información. 
Radicado IDRD No. 20234100188061dirigido a Urbanización el Dorado (23-10-2'023) en los que se solicitan los documentos para la  suscripción de la resolución por la cual se fija como valor a pagar por concepto de compensación de cesiones públicas para parques y compensación de cargas urbanísticas derivadas de los beneficios por mayor edificabilidad.
RESOLUCIÓN No. 1271 en la cual se fija el valor a  pagar por concepto de compensación de cesiones públicas para parques.</t>
  </si>
  <si>
    <t>Sensibilizar a los responsables de la liquidación de los fondos compensatorios, frente a los requisitos establecidos por la normatividad vigente en el momento de realizar el proceso.</t>
  </si>
  <si>
    <t>Profesional Universitario / Profesional Especializado</t>
  </si>
  <si>
    <t>Número de liquidaciones realizadas de fondos compensatorios sin el lleno de requisitos 
Meta: 0
Frecuencia: Trimestral</t>
  </si>
  <si>
    <t>El ordenador del gasto realiza las acciones legales y administrativas a que haya lugar frente al urbanizador y se realiza la liquidación cumpliendo con los requisitos normativos</t>
  </si>
  <si>
    <t>1. El indicador "Número de liquidaciones realizadas de fondos compensatorios sin el lleno de requisitos" arrojó mediciones de cero lo cual indica el cumplimiento de los controles.
2. Es necesario que el plan de contingencia aclare cómo se actúa frente a la información arrojada por la liquidación dado que si el riesgo se materializa es porque no se cumplieron requisitos.</t>
  </si>
  <si>
    <t>Omisión de los requisitos establecidos al momento de otorgar la vocación de parques y aprobación del proyecto especifico</t>
  </si>
  <si>
    <t>Cada vez que se reciba una solicitud de vocación y lineamientos de diseño</t>
  </si>
  <si>
    <t>Revisar el cumplimiento de los requisitos establecidos al momento de asignar vocación de parques y aprobación del proyecto especifico</t>
  </si>
  <si>
    <t>Revisar que la documentación entregada por el urbanizador cumpla con los lineamientos normativos vigentes para asignar vocación de parques y aprobación del proyecto especifico</t>
  </si>
  <si>
    <t>Sensibilizar a los responsables de la asignación de la vocación de parques y aprobación de proyectos específicos, frente a los requisitos establecidos por la normatividad vigente en el momento de realizar el proceso.</t>
  </si>
  <si>
    <t>Número de vocaciones de parques y aprobación de proyectos específicos sin el lleno de requisitos 
Meta: 0
Frecuencia: Trimestral</t>
  </si>
  <si>
    <t>El ordenador del gasto realiza las acciones legales y administrativas a que haya lugar frente al urbanizador y se realiza la vocación  cumpliendo con los requisitos normativos</t>
  </si>
  <si>
    <t>1. Es importante diligenciar el cuadro de control de los proyectos que requieren vocación en todas sus celdas, a fin de facilitar el seguimiento de la primera y segunda línea de defensa.
2. Es necesario que el plan de contingencia aclare cómo se actúa frente a la información arrojada por el análisis de vocación, dado que si el riesgo se materializa es porque no se cumplieron requisitos.</t>
  </si>
  <si>
    <t>Adquisición de Bienes y Servicios
(19 de octubre  de 2023)</t>
  </si>
  <si>
    <t>Diseño y Construcción de Parques y Escenarios
(18 de octubre de 2023)</t>
  </si>
  <si>
    <t>Diferencia en la información de la programación de jornadas frente a la reportada por la central de comunicaciones.</t>
  </si>
  <si>
    <t>Por abuso del poder autorizar el pago de
jornadas de un guardián de ciclovía  que no asista a la misma para beneficio propio lo cual desvía la gestión de lo público</t>
  </si>
  <si>
    <t>Procesos disciplinarios.
Detrimento patrimonial.</t>
  </si>
  <si>
    <t>Responsable del área.</t>
  </si>
  <si>
    <t xml:space="preserve">
Profesional  administrativo programa Ciclovía para el caso de los guardianes y profesional operativo en el caso de los jefes de ruta</t>
  </si>
  <si>
    <t xml:space="preserve">Mensual
</t>
  </si>
  <si>
    <t>Verificar que las jornadas reportadas coincidan con la prestación del servicio.</t>
  </si>
  <si>
    <t>Cruce y verificación del control de asistencia con la programación de guardianes y jefes de rutas  por jornada cuya información debe coincidir. (control asistencia ciclovía)</t>
  </si>
  <si>
    <t>Ajustar el reporte para la planilla de pago de acuerdo con las jornadas cumplidas.</t>
  </si>
  <si>
    <t>Control asistencia ciclovía</t>
  </si>
  <si>
    <t>Control de asistencia a Ciclovía/ Planilla de pago</t>
  </si>
  <si>
    <t xml:space="preserve">Para el mes de septiembre de 2023 se revisa por muestreo la información de los siguientes guardianes: 
1) Yennifer Paola Albarracín
2) Braya Camilo Fajardo
3) Felipe Hidalgo
Se evidencia el cruce y verificación del control de asistencia con la programación de guardianes y jefes de rutas . </t>
  </si>
  <si>
    <t>Cruce y verificación del informe mensual (control ejecución de contratos) que entregan los guardianes y jefes de ruta con la programación del mes .</t>
  </si>
  <si>
    <t>Profesional  administrativo programa Ciclovía para el caso de los guardianes y profesional operativo en el caso de los jefes de ruta.</t>
  </si>
  <si>
    <t>Pagos autorizados sin asistir a jornadas en Ciclovía
Meta: 0
Frecuencia: Mensual</t>
  </si>
  <si>
    <t>Recurso humano: Funcionarios y personal contratista  de  la Subdirección Técnica de Recreación y Deportes Financiados por los proyectos de inversión de la STRyD</t>
  </si>
  <si>
    <t>Informar al área de tesorería la inconsistencia identificada; a fin de que el supervisor solicite la devolución de los recursos indicando el mecanismo dado por el área.</t>
  </si>
  <si>
    <t>Como producto de la información revisada se concluye que el proceso está implementando el primer control conforme a lo establecido en este documento. 
El indicador cumple con la meta</t>
  </si>
  <si>
    <t xml:space="preserve"> Falta de información de la gratuidad del trámite para claridad del ciudadano.</t>
  </si>
  <si>
    <t>Por abuso del poder cobrar por el trámite de tarjeta de recreación y espectáculos públicos para adultos mayores (Pasaporte Vital)  para beneficio propio lo cual desvía la gestión de lo público</t>
  </si>
  <si>
    <t>Quejas de los usuarios
Imagen negativa de la entidad</t>
  </si>
  <si>
    <t xml:space="preserve">Improbable (2) </t>
  </si>
  <si>
    <t xml:space="preserve">Moderado (6) </t>
  </si>
  <si>
    <t>Subdirectora técnica de recreación y deporte
Responsable de Área</t>
  </si>
  <si>
    <t>Profesional especializado del programa adulto mayor.</t>
  </si>
  <si>
    <t>Verificar que la información del trámite  en la página  web, SUIT, guía de tramites y servicios  esté actualizada; al igual que en el portafolio de servicios y en  la  tarjeta  se especifique  la gratuidad del mismo.</t>
  </si>
  <si>
    <t>Ingresando a la plataformas para validar que la información  contenida incluya la gratuidad del trámite.</t>
  </si>
  <si>
    <t>Solicitar a la Oficina Asesora  de Comunicaciones o a la Oficina Asesora de  Planeación el ajuste de la información.</t>
  </si>
  <si>
    <t xml:space="preserve">Correo electrónico de confirmación
</t>
  </si>
  <si>
    <t xml:space="preserve">Moderado </t>
  </si>
  <si>
    <t xml:space="preserve">Directamente </t>
  </si>
  <si>
    <t xml:space="preserve">Indirectamente </t>
  </si>
  <si>
    <t>Establecer y verificar el número de descargas, a fin de monitorear el uso del micrositio.</t>
  </si>
  <si>
    <t xml:space="preserve">Profesional especializado programa persona mayor </t>
  </si>
  <si>
    <t xml:space="preserve">No. De quejas recibidas por cobros del tramite 
Meta: 0
Frecuencia : mensual </t>
  </si>
  <si>
    <t>Realizar la investigación del caso para tomar las acciones a que haya lugar y notificar al área de Control Disciplinario Interno y al supervisor.</t>
  </si>
  <si>
    <t>Como producto de la información revisada se concluye que el proceso está implementando el primer control conforme a lo establecido en este documento. 
Es necesario que el plan de contingencia mencione cómo se va actuar frente al efecto del riesgo materializado.
El indicador cumple con la meta</t>
  </si>
  <si>
    <t xml:space="preserve">Corrupción </t>
  </si>
  <si>
    <t>Apoyar la realización de eventos deportivos que no hagan parte del Sistema Nacional del Deporte.</t>
  </si>
  <si>
    <t>Por abuso del poder  se pueden presentar desviaciones de recursos en la realización de eventos deportivos con sede en Bogotá que no hagan parte del Sistema Nacional del Deporte para beneficio privado lo cual desvía la gestión de lo público</t>
  </si>
  <si>
    <t xml:space="preserve">Subdirector(a)  Técnico(a)  de Recreación y Deporte </t>
  </si>
  <si>
    <t xml:space="preserve">Profesional de rendimiento deportivo </t>
  </si>
  <si>
    <t xml:space="preserve">trimestral 
</t>
  </si>
  <si>
    <t xml:space="preserve">Verificar que no se realicen eventos que no estén en la programación  del IDRD </t>
  </si>
  <si>
    <t xml:space="preserve">Una vez recibido el plan de acción por parte de los organismos deportivos se revisan los eventos  que requieren apoyo por parte del IDRD contra  la programación anual  del IDRD . 
</t>
  </si>
  <si>
    <t xml:space="preserve">Si el evento que requiere apoyo  no se encuentra en la programación anual IDRD se informa al solicitante el no apoyo. </t>
  </si>
  <si>
    <t xml:space="preserve">Programación de eventos 
</t>
  </si>
  <si>
    <t>Programación de eventos</t>
  </si>
  <si>
    <t>Programación de 28 eventos deportivos para Olímpicos y 33 Paralímpicos para el año 2023, documento que se actualiza trimestralmente, esta información se verifica contra los eventos realizados encontrándose conforme</t>
  </si>
  <si>
    <t>Realizar seguimiento trimestral,  por medio de mesas de trabajo a la ejecución de eventos registrada en el SIM frente  a la programación de eventos anual para validar que no se hayan  ejecutado eventos no programado/autorizados.</t>
  </si>
  <si>
    <t>Subdirector(a) Técnico(a) de Recreación y Deporte.</t>
  </si>
  <si>
    <t xml:space="preserve">Número  de eventos deportivos aprobados  sin estar  contemplados en la programación anual 
Meta: 0
Frecuencia: Trimestral </t>
  </si>
  <si>
    <t>Realizar la investigación del caso para tomar las acciones a que haya lugar y solicitar la devolución de los recursos.</t>
  </si>
  <si>
    <t>Como producto de la información revisada se concluye que el proceso está implementando el primer control conforme a lo establecido en este documento. 
Es necesario registrar la fecha de actualización del programa de eventos
El indicador cumple con la meta</t>
  </si>
  <si>
    <t>FOMENTO A LA ACTIVIDAD FISICA,  EL DEPORTE Y LA RECREACIÓN
(23 de noviembre de 2023)</t>
  </si>
  <si>
    <t xml:space="preserve">No verificación o no cumplimiento del plan de medios </t>
  </si>
  <si>
    <t xml:space="preserve">Utilización de pauta publicitaria por uso del poder en beneficio de un tercero a través de central de medios para garantizar favores personales o institucionales desviando  la gestión de lo público </t>
  </si>
  <si>
    <t>Pérdida de recursos
Pérdida de imagen o reputación institucional.
Sanciones legales y disciplinarias derivadas del incumplimiento contractual</t>
  </si>
  <si>
    <t>Jefe Oficina Asesora de Comunicaciones</t>
  </si>
  <si>
    <t xml:space="preserve">Responsable de apoyo de la supervisión </t>
  </si>
  <si>
    <t xml:space="preserve">De acuerdo a cada plan de medios </t>
  </si>
  <si>
    <t>Verificar que se cumplan los planes de medios propuestos por la Central de Medios y realizar las justificaciones a posibles cambios</t>
  </si>
  <si>
    <t xml:space="preserve"> 
Revisar que el plan de medios presentado por la Central de Medios se haya ejecutado a cabalidad conforme a la estrategia de comunicaciones definida por la entidad.</t>
  </si>
  <si>
    <t xml:space="preserve">Revisados los planes de medios y en caso de encontrarse que estos no se ejecutaron en su totalidad, estos se reorientaran y serán utilizados en otros planes de medios y en otras estrategias de comunicación.
En caso de pautas  no ejecutadas y facturadas por la central de medios se devolverá  la factura para solicitar su corrección.
</t>
  </si>
  <si>
    <t xml:space="preserve">Documento de solicitud - plan de medios 
Certificación de cumplimiento 
Informe de ejecución
</t>
  </si>
  <si>
    <t>Plan de medios - IDRD Campaña Estrategia Mujeres en la Jugada
Certificación de ejecución FACTURAS 26241/26242
Ejecución del contrato 2831 - 2023</t>
  </si>
  <si>
    <t xml:space="preserve">Se verifica en el plan de medios la campaña ESTRATEGIA MUJERES EN LA JUGADA, con fecha de 24 de septiembre/23, el cual menciona que el medio a utilizar es prensa a través del espectador.
La verificación de la ejecución del plan de medios se realiza con la revisión de la factura 26241/26242 y el certificado de ejecución, entregada por la empresa Deloitte
</t>
  </si>
  <si>
    <t>No disminuye</t>
  </si>
  <si>
    <t xml:space="preserve"> Raro (1) </t>
  </si>
  <si>
    <t xml:space="preserve">Mayor (4) </t>
  </si>
  <si>
    <t xml:space="preserve"> Alta (4) </t>
  </si>
  <si>
    <t>Revisar la compatibilidad entre los planes de medios y la estrategia de comunicaciones</t>
  </si>
  <si>
    <t>Jefe Oficina de Comunicaciones</t>
  </si>
  <si>
    <t>Recurso humano: Funcionarios  y personal contratistas de la Oficina Asesora de Comunicaciones   financiado por el proyecto  de inversión de la SAF</t>
  </si>
  <si>
    <t>Como producto de la información revisada se generan las siguientes conclusiones y acciones a ser implementadas en el proceso:
1)El proceso está implementando el control conforme a lo establecido en este documento. 
2) Revisar el nombre de las evidencias registradas vs los nombres de las evidencias reales del control. 
3) El indicador cumple con la meta en el período evaluado
4) Revisar la frecuencia de medición para el indicador , puesto que para el periodo evaluado, la periodicidad fue mensual, pero se estableció frecuencia: Por cada plan de medios</t>
  </si>
  <si>
    <t>Gestión de Comunicaciones
(26 de octubre  de 2023)</t>
  </si>
  <si>
    <t>Acceso al espacio de custodia a personas no autorizadas para realizar el préstamo de hojas de vida.</t>
  </si>
  <si>
    <t>Daños antijurídicos.
Demandas.
Sanciones y multas.</t>
  </si>
  <si>
    <t xml:space="preserve">Moderado (3) </t>
  </si>
  <si>
    <t>Subdirector(a) Administrativo(a) y Financiero(a)</t>
  </si>
  <si>
    <t>Responsable del área de Talento Humano</t>
  </si>
  <si>
    <t>Cada vez que se recibe una solicitud</t>
  </si>
  <si>
    <t>Verificar la razón por la que se está generando la consulta o la solicitud de préstamo de la historia laboral la cual siempre debe ser consultada en el área de Talento Humano</t>
  </si>
  <si>
    <t>Responder negando la solicitud y justificando la respuesta
Cuando se evidencie que hubo un manejo inadecuado de la información se debe comunicar a los entes de control que apliquen</t>
  </si>
  <si>
    <t>Respuesta a la solicitud ya sea física o digital informando la decisión de préstamo
Formato préstamo de hojas de vida en la cual aparece el nombre de la persona que ingresó.</t>
  </si>
  <si>
    <t xml:space="preserve">
se encuentra  completa la evidencia de aplicación del control, no se ha presentado la situación de responder no a una solicitud</t>
  </si>
  <si>
    <t xml:space="preserve">Moderado(3) </t>
  </si>
  <si>
    <t>Realizar acuerdos de confidencialidad al personal que ingrese al Área de Talento Humano y tenga acceso a las historias laborales. ( en caso de que aplique )</t>
  </si>
  <si>
    <t>Responsable Área Talento Humano</t>
  </si>
  <si>
    <t xml:space="preserve"> 15 diciembre de 2023</t>
  </si>
  <si>
    <t xml:space="preserve">Número de casos que se reveló  información reservada y clasificada de historias laborales por parte de servidores públicos para beneficio propio o de terceros
Meta: 0
Frecuencia: anual </t>
  </si>
  <si>
    <t>Recurso humano: Funcionarios y personal contratista del Área de Talento Humano  financiado por el proyecto  de inversión de la SAF</t>
  </si>
  <si>
    <t>Hacer efectivas las clausulas establecidas en el acuerdo de confidencialidad en caso de incumplimiento cuando se identifique  la materialización del riesgo ante la autoridad competente  ( Oficina de Control Disciplinario Interno y/o Procuraduría ).</t>
  </si>
  <si>
    <t xml:space="preserve">Como producto de la información revisada se concluye que el proceso está implementando el control y el indicador  ( publicado en Isolucion)  conforme a lo establecido en este documento. </t>
  </si>
  <si>
    <t xml:space="preserve">NO </t>
  </si>
  <si>
    <t>Gestión de Talento Humano
(10 de noviembre de 2023)</t>
  </si>
  <si>
    <t>Pagos a terceros no autorizados por el ordenador del gasto</t>
  </si>
  <si>
    <t>Desviación de los recursos públicos para beneficio particular por uso del poder  al realizar los pagos</t>
  </si>
  <si>
    <t>Investigaciones y sanciones disciplinarias, fiscales y penales.
Detrimento patrimonial.</t>
  </si>
  <si>
    <t>Subdirector Administrativo y Financiero</t>
  </si>
  <si>
    <t>Técnico operativo, profesional universitario, profesional especializado del área de Tesorería</t>
  </si>
  <si>
    <t>Cada vez que se genera un pago</t>
  </si>
  <si>
    <t>Verificar que los recursos se consignen en las cuentas bancarias autorizadas por el ordenador del gasto</t>
  </si>
  <si>
    <t>Verificar que en el archivo que se genera para el pago de  los recursos de transferencia de la Secretaría de Hacienda (SHD) y/o en el documento que se genera del cargue de la operación en el banco para los recursos administrados, contengan los datos de tercero y cuenta bancaria de la orden de pago individual o colectiva suscrita por el ordenador del gasto.</t>
  </si>
  <si>
    <t xml:space="preserve">No se genera el pago y se envía a Central de Cuentas para su verificación y devolución para el correspondiente ajuste por parte del ordenador del gasto. </t>
  </si>
  <si>
    <t xml:space="preserve">correos electrónicos de devolución a la Central de Cuentas por inconsistencias en terceros y cuentas por pagar relacionadas en las ordenes de pago frente a la información de SEVEN y BogData, de los meses de octubre, noviembre y diciembre. </t>
  </si>
  <si>
    <t xml:space="preserve">Responsable del Área Financiera </t>
  </si>
  <si>
    <t xml:space="preserve">15 de abril 2023( I trimestre ) 
15 de julio 2023( II trimestre) 
15 de octubre 2023 ( III trimestre ) 
15 de enero 2024 ( IV trimestre ) </t>
  </si>
  <si>
    <t>Número de casos en que se han generado desviación de los recursos públicos para beneficio particular 
Frecuencia: Trimestral mes vencido 
Meta: 0</t>
  </si>
  <si>
    <t>Recurso humano: Funcionarios  y personal contratista  de la Subdirección Administrativa y Financiera  financiado por el proyecto  de inversión de la SAF</t>
  </si>
  <si>
    <t>Informar a los Jefes inmediatos para que se tomen las respectivas medidas</t>
  </si>
  <si>
    <t>Como producto de la información revisada se concluye que el proceso está implementando los controles , planes de acción  e indicadores  (publicados en Isolucion)  conforme a lo establecido en este documento</t>
  </si>
  <si>
    <t>Inclusión de gastos no autorizados o afectación de rubros que no corresponden con el objeto de gasto</t>
  </si>
  <si>
    <t>Auxiliar administrativo, técnico operativo, profesional universitario, profesional especializado del área de Presupuesto</t>
  </si>
  <si>
    <t xml:space="preserve">Cada vez que se genera un Certificado de Disponibilidad presupuestal </t>
  </si>
  <si>
    <t>Verificar que los recursos presupuestales sean afectados de acuerdo a su objeto</t>
  </si>
  <si>
    <t xml:space="preserve">Una vez se recibe los estudios previos que llegan de la Oficina Asesora de Planeación y  las solicitudes de Certificado de Disponibilidad Presupuestal, es revisado con el Plan Anual de Adquisiciones publicado  y el Rubro o proyecto a afectar, verificando el objeto que se pretende contratar,  la fecha, el valor y la suscripción por parte del ordenador del gasto </t>
  </si>
  <si>
    <t>No se tramita el Certificado de Disponibilidad presupuestal y se devuelve  a la Oficina Asesora de Planeación o al área solicitante según el caso para su ajuste</t>
  </si>
  <si>
    <t xml:space="preserve">Correos electrónicos recibidos y enviados reportando la inconsistencia 
Certificado de Disponibilidad Presupuestal firmado </t>
  </si>
  <si>
    <t xml:space="preserve"> correos electrónicos de devolución por inconsistencia en el rubro o valor frente al proyecto a afectar, el Plan de Adquisiciones o el saldo del rubro presupuestal, de los meses de octubre, noviembre y diciembre. 
 pantallazo de la carpeta digital donde se encuentran los Certificados de Disponibilidad Presupuestal firmados de los meses de octubre, noviembre y diciembre. </t>
  </si>
  <si>
    <t xml:space="preserve">Verificar trimestralmente una muestra de 30 certificados de disponibilidad presupuestal que se hayan tramitado afectando adecuadamente el rubro presupuestal con respecto al Plan Anual de Adquisiciones (documento de  verificación de certificaciones de disponibilidad)  </t>
  </si>
  <si>
    <t>15 de abril 2023( I trimestre ) 
15 de julio 2023( II trimestre) 
15 de octubre 2023 ( III trimestre ) 
15 de enero 2024 ( IV trimestre )</t>
  </si>
  <si>
    <t>Número de casos en que se han generado desviación en el rubro presupuestal autorizado en el PAA
Frecuencia: Trimestral mes vencido
Meta: 0</t>
  </si>
  <si>
    <t>Tecnología: Condiciones de los sistemas e infraestructura de TI</t>
  </si>
  <si>
    <t>Ingreso de funcionarios no autorizados al portal del banco</t>
  </si>
  <si>
    <t>Desviación de recursos públicos para beneficio particular, a través de transacciones realizadas por uso del poder al contar con las autorizaciones a través de los portales bancarios</t>
  </si>
  <si>
    <t>No pago de las obligaciones con las subsecuentes investigaciones disciplinarias, fiscales o penales.       
                                                                                                     Observaciones de entes de vigilancia y control.</t>
  </si>
  <si>
    <t xml:space="preserve">Tesorera General y Responsable Área Financiera  (Administrador de cada portal bancario) </t>
  </si>
  <si>
    <t>Cada vez que ocurre una novedad (cambio de funcionario o por novedades que puedan incidir en el uso del portal)</t>
  </si>
  <si>
    <t>Verificar que se de  autorización de ingreso al  portal del banco únicamente a las personas habilitadas (roles y privilegios).</t>
  </si>
  <si>
    <t xml:space="preserve">La Tesorera General asigna el rol con los perfiles al tercero y en la verificación la responsable del área financiera  valida que haya quedado asignado el rol correctamente  (la creación la puede hacer la responsable del área financiera y la aprobación la puede hacer  la Tesorera General) </t>
  </si>
  <si>
    <t xml:space="preserve">La persona que autoriza no aprueba la asignación del rol y devuelve el proceso a la persona que creó el tercero </t>
  </si>
  <si>
    <t xml:space="preserve">Pantallazos de la verificación realizada para dar la aprobación </t>
  </si>
  <si>
    <t xml:space="preserve">No se presentaron novedades para la asignación de nuevos roles o perfiles en los portales bancarios en el periodo de octubre a diciembre. </t>
  </si>
  <si>
    <t>Verificar semestralmente  los roles asignados en los portales bancarios, para confirmar que se encuentren actualizados y respondan a las funciones que deben realizar los funcionarios del Área de Tesorería.</t>
  </si>
  <si>
    <t>Responsable Área Financiera</t>
  </si>
  <si>
    <t xml:space="preserve">
15 de julio 2023 (I semestre)
15 de enero de 2024 (II semestre)</t>
  </si>
  <si>
    <t>Número de casos en que se han generado desviación en la asignación de roles o permisos en los portales bancarios
Frecuencia: Semestral  mes vencido 
Meta: 0</t>
  </si>
  <si>
    <t>Como producto de la información revisada se concluye que el proceso está implementando los controles , el plan de acción y el  indicador  (publicados en Isolucion)  conforme a lo establecido en este documento</t>
  </si>
  <si>
    <t xml:space="preserve">Token asignado a una persona no autorizada </t>
  </si>
  <si>
    <t xml:space="preserve">Tesorera General y Responsable Área Financiera  (Administrador de cada portal bancario)  </t>
  </si>
  <si>
    <t>Cada vez que es necesario asignar un token</t>
  </si>
  <si>
    <t>Verificar en el momento de la asignación del token que la persona se encuentre autorizada</t>
  </si>
  <si>
    <t xml:space="preserve">La Tesorera general y la Responsable del área Financiera en el momento de solicitar el token verifica que la persona se encuentre autorizada para realizar transacciones en el portal bancario, revisando el oficio que firma el Representante Legal o que se hayan establecido como parte de sus funciones en el área. </t>
  </si>
  <si>
    <t>No se tramita al solicitud del token si la persona no se encuentra autorizada y se devuelve el trámite al área correspondiente</t>
  </si>
  <si>
    <t>Pantallazos de la verificación realizada para tramitar la solicitud de token</t>
  </si>
  <si>
    <t xml:space="preserve"> No se presentaron solicitudes de asignación de tokens en los portales bancarios en el periodo de octubre a diciembre. </t>
  </si>
  <si>
    <t>Investigaciones fiscales y/o disciplinarias por parte de los entes de vigilancia y control</t>
  </si>
  <si>
    <t>Diario</t>
  </si>
  <si>
    <t xml:space="preserve">Verificar  la concentración de los recursos del portafolio en las entidades financieras </t>
  </si>
  <si>
    <t>Revisar que los saldos de cada uno de los bancos cumplan con los límites de concentración establecidos en la Resolución 315 de 2019 de acuerdo a la zona de riesgo que ha definido la Secretaría de Hacienda Distrital.</t>
  </si>
  <si>
    <t xml:space="preserve">Se aplican las disposiciones de la Resolución Por medio de la cual se establece las políticas y lineamientos de inversión y de riesgo para el manejo de recursos administrados por los establecimientos públicos del Distrito Capital. En cuanto a depósitos a la vista, se realiza el traslado de recursos a una cuenta con bajo nivel de concentración y para las inversiones se llevan hasta su maduración, trasladándose o invirtiendo en un banco con bajo nivel de concentración. </t>
  </si>
  <si>
    <t>Saldos bancarios diarios</t>
  </si>
  <si>
    <t xml:space="preserve"> saldos bancarios de los meses de octubre, noviembre y diciembre. </t>
  </si>
  <si>
    <t>Verificar durante el cierre de las operaciones bancarias que se adopten las decisiones del Comité de Excedentes de Liquidez</t>
  </si>
  <si>
    <t>1 de febrero a 15 de diciembre de 2023</t>
  </si>
  <si>
    <t>Número de casos de inversión de dineros públicos en entidades de dudosa solidez financiera o que no correspondan a la mejor oferta financiera para invertir los recursos a fin de favorecer a un tercero 
Frecuencia: Cada que se realice el Comité de acuerdo a la periodicidad de las inversiones realizadas.
Meta: 0</t>
  </si>
  <si>
    <t xml:space="preserve">Comité de excedentes de liquidez </t>
  </si>
  <si>
    <t>Cada vez que se toma la decisión de invertir</t>
  </si>
  <si>
    <t xml:space="preserve">Revisar la propuesta de inversión y aprobarla </t>
  </si>
  <si>
    <t xml:space="preserve">El Tesorero General realiza la proyección de los recursos por cada una de las fuentes, teniendo en cuenta las necesidades de PAC que presentan cada una de las Subdirecciones para exponer la propuesta de inversión  al Comité quien es el que autoriza la inversión verificando los niveles de concentración y que sea la mejor propuesta para invertir. </t>
  </si>
  <si>
    <t>Modificar la propuesta de inversión y se somete a votación por los miembros del Comité</t>
  </si>
  <si>
    <t xml:space="preserve">
Actas de Comité y grabación de las sesiones del Comité</t>
  </si>
  <si>
    <t xml:space="preserve">actas 144 y 145 de octubre y noviembre. El acta de diciembre se encuentra en elaboración.
 grabaciones de los Comités de Excedentes de Liquidez de los meses de octubre, noviembre y diciembre. </t>
  </si>
  <si>
    <t>Gestión Financiera
(26 de octubre  de 2023)</t>
  </si>
  <si>
    <t xml:space="preserve">Investigaciones disciplinarias, para el  encargado de bodega.
</t>
  </si>
  <si>
    <t xml:space="preserve">Subdirector(a) Administrativo(a) y Financiero(a)
Almacenista General
</t>
  </si>
  <si>
    <t>Auxiliar de bodega</t>
  </si>
  <si>
    <t xml:space="preserve">Diario
</t>
  </si>
  <si>
    <t xml:space="preserve">
Verificar la presencia de personal no autorizado en la bodega  </t>
  </si>
  <si>
    <t xml:space="preserve">Para el personal que trabaja en la bodega se dispone de claves personales que activan o desactivan la alarma que se encuentra vinculada a la central de monitoreo de la empresa de seguridad.
Por otra parte, se cuenta con una planilla "Control de ingreso y salida de la bodega de almacén general", la cual debe ser diligenciada en el momento que el encargado de la bodega autoriza el ingreso de personal requerido para la verificación técnica de los bienes adquiridos de acuerdo con el contrato correspondiente, o salida y entrega de bienes.
</t>
  </si>
  <si>
    <t>Se denuncia el acto y se reporta a los entes de vigilancia y control para dar inicio a los procesos sancionatorios.</t>
  </si>
  <si>
    <t>Revisión de las planillas de control de ingreso al almacén verificando su correcto y total diligenciamiento.</t>
  </si>
  <si>
    <t>Almacenista General</t>
  </si>
  <si>
    <t xml:space="preserve">
INDICADOR: 
Número de casos de pérdida de elementos en Bodega 
FRECUENCIA: Trimestral
META: Cero 
</t>
  </si>
  <si>
    <t>Recurso humano: Funcionarios y personal contratista   del  Área de Almacén General financiado por el proyecto  de inversión de la SAF</t>
  </si>
  <si>
    <t>Revisar las grabaciones de las videocámaras y tomar decisiones de acuerdo al análisis de los hechos 
Instaurar el Denuncio por el bien y dar conocimiento a los entes de Control, a la empresa de vigilancia y a las Aseguradoras para el respectivo tramite.</t>
  </si>
  <si>
    <t xml:space="preserve">Como producto de la información revisada se generan las siguientes conclusiones y acciones a ser implementadas en el proceso:
1) El proceso está implementando el control conforme a lo establecido en este documento.
2) El indicador cumple con la meta en el período evaluado. 
3) Es necesario revisar y modificar el plan de acción  teniendo en cuenta que el actual no es una actividad nueva, sino el mismo control </t>
  </si>
  <si>
    <t>Gestión de Recursos Físicos
(18 de octubre de 2023)</t>
  </si>
  <si>
    <t>Desempeño de los procesos: Flujo de información y uso sistemático del conocimiento que determinan la interacción con otros procesos y la mejora del desempeño institucional.
Desempeño de los procesos: Capacidad humana, técnica y financiera de los procesos para lograr el cumplimiento de sus objetivos.</t>
  </si>
  <si>
    <t xml:space="preserve">Omitir los preceptos legales aplicables y el acervo probatorio, así como los lineamientos dados por el Jefe de la Oficina y/o el Comité de Conciliación
</t>
  </si>
  <si>
    <t xml:space="preserve">Condenas en contra de la entidad.
Investigaciones disciplinarias, penales y  fiscales. 
Acciones de repetición.
Pago de sanciones y multas.
</t>
  </si>
  <si>
    <t>Jefe Oficina Jurídica</t>
  </si>
  <si>
    <t xml:space="preserve">
Hacer seguimiento a las actuaciones que adelanten los apoderados de la entidad dentro de los procesos judiciales que se le asignen velando por la radicación oportuna , y que cada instancia  sea adecuada , pertinente y eficaz acorde a la estrategia de defensa de la entidad , al marco normativo, acervo probatorio y a los lineamientos   impartidos por el Jefe de la Oficina o el Comité de Conciliación, según sea el caso. </t>
  </si>
  <si>
    <t>En caso de detectar  inconsistencias en los lineamientos de defensa de los abogados de la OJ en los procesos judiciales, el Jefe de la OJ  revisará la oportunidad como la procedencia de radicar un nuevo documento o un alcance al inicialmente presentado con estricto cumplimiento a los lineamientos dados por el Jefe de la  OJ o el Comité de Conciliación según sea el caso y en consideración a que la obligación de la abogacía es de medio y no resultado y cuenta con una cierta liberalidad por parte del apoderado.</t>
  </si>
  <si>
    <t xml:space="preserve">Actas del comité interno de defensa judicial   donde se presentan los avances en cada actuación judicial y se fijan y reiteran lineamientos en materia de defensa de los intereses del IDRD en los procesos que se presenten en dicha instancia, a este comité asisten los abogados,  funcionarios y contratistas a cargo de las acciones litigiosas. 
Reporte de procesos judiciales SIPROJ. 
</t>
  </si>
  <si>
    <t xml:space="preserve">Correo de IDRD - Compromisos comité de defensa judicial y administrativa 01 de diciembre de 2023
PROCESOS ACTIVOS POR ABOGADO V.3 </t>
  </si>
  <si>
    <t xml:space="preserve">Realizar reuniones con el equipo de trabajo 2 veces al año o cuando haya renovación del equipo de trabajo en donde se establezcan los procedimientos, lineamientos de defensa, radicación de documentos en ejercicio de la defensa judicial. 
</t>
  </si>
  <si>
    <t>30 de noviembre  de 2023</t>
  </si>
  <si>
    <t xml:space="preserve">Número de casos de favorecimiento detectados a terceros en procesos judiciales y extrajudiciales 
Meta: 0 
Frecuencia: trimestral </t>
  </si>
  <si>
    <t xml:space="preserve">Recurso humano </t>
  </si>
  <si>
    <t xml:space="preserve">Se analizarán la oportunidad y procedencia de posibles alternativas jurídicas para modificar la postura inicialmente manifestada por la entidad a través del apoderado, con un nuevo documento dando un alcance al inicial, posteriormente el caso será reasignado a otro profesional del derecho y se dará traslado de lo sucedido a las instancias  pertinentes como por ejemplo la Oficina de Control Disciplinario Interno y en caso de que sea un contratista se hará el requerimiento respectivo por posible incumplimiento de sus obligaciones contractuales, para de ser el caso dar traslado a la Subdirección de Contratación para el trámite sancionatorio del caso. Lo anterior sin perjuicio  a que por una acción u omisión dolosa o gravemente culposa, se oficie al Consejo Superior de la Judicatura y se procederá a la revocación y sustitución del poder. </t>
  </si>
  <si>
    <t>Como producto de la información revisada se generan las siguientes conclusiones y acciones a ser implementadas en el proceso:
1) El proceso está implementando el primer control conforme a lo establecido en este documento. 
2) Es necesario revisar el nombre del archivo revisado porque difiere de lo identificado en esta matriz de riesgos
3) El indicador cumple con la meta en el período evaluado.</t>
  </si>
  <si>
    <t xml:space="preserve">Omitir el cumplimiento de los requisitos legales exigidos o agilizar indebidamente el trámite respectivo.  </t>
  </si>
  <si>
    <t xml:space="preserve">Recibir dadivas por  agilizar de manera indebida o actuar con falsa o falta de motivación por uso del poder,   en los  trámites relacionados con el Aval deportivo de las escuelas de formación deportiva y el Reconocimiento deportivo a clubes deportivos, clubes promotores y clubes pertenecientes a entidades no deportivas, que desvía la gestión de lo público                </t>
  </si>
  <si>
    <t xml:space="preserve">Afectación de la imagen o reputación institucional.
Demandas en contra de la entidad. 
Daños a terceros.
Acciones de lesividad. </t>
  </si>
  <si>
    <t>Profesional Universitario</t>
  </si>
  <si>
    <t xml:space="preserve">Por cada trámite </t>
  </si>
  <si>
    <t xml:space="preserve">Verificar cumplimiento de requisitos con base en la normativa vigente y conforme a los documentos que reposen en el expediente dejando evidencia en la matriz  de control de solicitudes de reconocimiento deportivo y/o Matriz de control de aval de escuelas deportivas </t>
  </si>
  <si>
    <t xml:space="preserve"> Revisión del estudio técnico (Formato verificación de requisitos diligenciado), marco legal y proyección del Acto Administrativo para posterior revisión y visto bueno del Jefe
</t>
  </si>
  <si>
    <t xml:space="preserve">
Se realiza un alcance al oficio inicial en caso de subsanación indicando la postura conforme a la normatividad legal, inició de revocatoria del acto administrativo solicitando la ausencia del particular o demandar mediante acción de nulidad el acto si el mismo se encuentra en firme (acción de lesividad). </t>
  </si>
  <si>
    <t>Matriz  de control de solicitudes de reconocimiento deportivo y/o Matriz de control de aval de escuelas deportivas, 
Comunicación oficial (correo o memorando) 
Proyecto  Acto Administrativo</t>
  </si>
  <si>
    <t>Control de solicitudes de Aval Deportivo 2023.xls 
MATRIZ CONTROL OTORGAMIENTO V1</t>
  </si>
  <si>
    <t>Se verifica en la matriz de control MATRIZ CONTROL OTORGAMIENTO V1
el concepto de PROCEDE para el club deportivo BESSER, cuyo radicado fue 20232100416082 de fecha 15/12/2023.
El proceso menciona que no aplica para este periodo comunicaciones oficiales ni proyectos de actos administrativos ya que no se inicia una revocatoria del acto administrativo solicitando la ausencia del particular o demandar mediante acción de nulidad</t>
  </si>
  <si>
    <t xml:space="preserve">Realizar  dos reuniones al año al interior de la Oficina  Jurídica sobre los posibles hechos de corrupción en  los trámites a cargo de la oficina.  </t>
  </si>
  <si>
    <t>Jefe Oficina  Jurídica</t>
  </si>
  <si>
    <t xml:space="preserve">Número de casos de favorecimiento detectados relacionados con el Aval deportivo de las escuelas de formación deportiva y el Reconocimiento deportivo a clubes deportivos, clubes promotores y clubes pertenecientes a entidades no deportivas.  
Meta: 0
Frecuencia: trimestral 
</t>
  </si>
  <si>
    <t>Económico, tecnológico,  Humano y/o Logístico</t>
  </si>
  <si>
    <t xml:space="preserve">Revisar nuevamente la documentación para validar que los requisitos hayan sido cumplidos en su totalidad  por el club y/o escuela de acuerdo a la normativa vigente, de no ser así se revisará la oportunidad y procedencia de corregir o revocar dicho reconocimiento o aval deportivo o de ser necesario demandar el mismo según sea el caso, posteriormente el caso será reasignado a otra persona del área y se dará traslado de lo sucedido a las instancias  pertinentes como por ejemplo la Oficina de Control  Disciplinario Interno y en caso de que sea un contratista se hará el requerimiento respectivo por posible incumplimiento de sus obligaciones contractuales, para de ser el caso dar traslado a la Subdirección de Contratación para el trámite sancionatorio del caso. </t>
  </si>
  <si>
    <t>Como producto de la información revisada se generan las siguientes conclusiones y acciones a ser implementadas en el proceso:
1) El proceso está implementando el primer control conforme a lo establecido en este documento. 
2) El indicador cumple con la meta en el período evaluado.
3)De otra parte, la comunicación oficial (Comunicación oficial (correo o memorando)  y el Proyecto  Acto Administrativo, aplica para algunos casos. En la observación se indica porque para este caso no. Se deberá precisar la expresión: cuando aplique</t>
  </si>
  <si>
    <t>Gestión Jurídica
(18 de octubre de 2023)</t>
  </si>
  <si>
    <t>Falta de seguimiento  al inventario  documental del FUID contra los expedientes físicos en el archivo central</t>
  </si>
  <si>
    <t>Investigaciones disciplinarias, penales y fiscales.                                             
Pérdida de la memoria institucional.                            Reprocesos y pérdidas económicas.                                       
Observaciones por parte de los entes de control.</t>
  </si>
  <si>
    <t>Secretario(a) General</t>
  </si>
  <si>
    <t xml:space="preserve">Responsable Área de Archivo y Correspondencia </t>
  </si>
  <si>
    <t>Bimestral</t>
  </si>
  <si>
    <t>Validar que los documentos inventariados se encuentren en el expediente físico.</t>
  </si>
  <si>
    <t>Se revisa el 100%  de las series consultadas (registro de préstamo de documentos) con mayor frecuencia contra el inventario documental en el FUID.</t>
  </si>
  <si>
    <t xml:space="preserve">
se encuentra  completa la evidencia de aplicación del control,  de acuerdo con la frecuencia establecida </t>
  </si>
  <si>
    <t>Actualizar y realizar seguimiento al inventario general del archivo central cada vez que ingresa una transferencia.</t>
  </si>
  <si>
    <t>Responsable Área de Archivo y Correspondencia</t>
  </si>
  <si>
    <t>30 de noviembre 2023</t>
  </si>
  <si>
    <t xml:space="preserve">Número de expedientes pérdida  en el archivo central 
Meta: 0
Frecuencia: Mensual </t>
  </si>
  <si>
    <t xml:space="preserve">Recurso humano:  Personal contratista del Área de Archivo y Correspondencia  financiado por el proyecto  de inversión de la SAF </t>
  </si>
  <si>
    <t xml:space="preserve">Notificar al responsable del área
Colocar denuncia  ( si aplica) 
Realizar la reconstrucción del expediente 
</t>
  </si>
  <si>
    <t>Gestión Documental
(12 de octubre  de  2023)</t>
  </si>
  <si>
    <t>Falta de validación de ingreso a sistemas de información a funcionarios no autorizados.</t>
  </si>
  <si>
    <t>Manipulación y adulteración de la información contenida en los sistemas de información por uso del poder desviando la gestión de lo público para beneficio privado o de un tercero.</t>
  </si>
  <si>
    <t>Pérdida de la integridad de la información.
Investigaciones y/o sanciones administrativas, penales y fiscales.
Pérdida de credibilidad y confianza.
Divulgación indebida de información.
Pérdida de recursos financieros.
Dilatación de actos administrativos.</t>
  </si>
  <si>
    <t>El administrador del sistema de información</t>
  </si>
  <si>
    <t>De acuerdo con cada solicitud de servicio tecnológico</t>
  </si>
  <si>
    <t>Verificar que la solicitud de servicio tecnológico sea generada por el jefe de la dependencia, donde se definan claramente los roles y perfiles de acceso al sistema de información y así asignar los permisos solicitados de acuerdo a los (ANS) establecidos.</t>
  </si>
  <si>
    <t xml:space="preserve">Se realiza la asignación de los roles y perfiles de acceso de acuerdo a la solicitud remitida
Así mismo, el administrador del sistema de información valida que la solicitud  sea clara y precisa y procede a dar las autorizaciones de acuerdo a la solicitud.
Validar que el usuario se encuentre activo </t>
  </si>
  <si>
    <t>En caso de no tener la suficiente información de la solicitud, el administrador del sistema de información solicita la aclaración o ampliación  de los datos requeridos, registrados en la mesa de servicios,  para realizar la asignación de permisos en el sistema de información  de manera adecuada.
En caso que el usuario no aclare o complete la información solicitada después de 3 días hábiles, se procederá a cerrar la solicitud en la mesa de servicios.</t>
  </si>
  <si>
    <t xml:space="preserve">Trazabilidad de la solicitud del servicio tecnológico en el sistema de gestión de mesa de servicio </t>
  </si>
  <si>
    <t>fuerte</t>
  </si>
  <si>
    <t>Revisar actualizaciones de roles y perfiles de usuario cuando se presente cambios de responsables de área y/o dependencia (radicado y/o requerimiento el sistema de gestión de mesa de servicio  )</t>
  </si>
  <si>
    <t>Responsable Área de Sistemas</t>
  </si>
  <si>
    <t>Recurso humano: Funcionarios   y personal contratista del  Área de sistemas financiado por el proyecto  de inversión de la SAF</t>
  </si>
  <si>
    <t>Revisión de los log de las aplicaciones con el fin de extraer la información necesaria para validar el acceso a la información por parte de una persona no autorizada
Restaurar a una versión anterior el sistema a través del back up de la información.
Informar a los entes de control que corresponda ( dependiendo de la incidencia)</t>
  </si>
  <si>
    <t>Como producto de la información revisada se generan las siguientes conclusiones y acciones a ser implementadas en el proceso:
1) El proceso debe revisar el control 1 establecido en este documento, puesto que el control menciona: Verificar que la solicitud de servicio tecnológico sea generada por el jefe de la dependencia, donde se definan claramente los roles y perfiles de acceso y en la evidencia se observa que en muchas ocasiones quienes solicitan estos servicios no son jefes de dependencias
2) Revisar el nombre de las evidencias registradas vs los nombres de las evidencias reales del control.
3) El plan de acción se encuentra en estado CERRADO desde el 26/12/2023. 
4) Para el periodo no se cuenta con reporte de medición, puesto que la frecuencia de medición del indicador es semestral</t>
  </si>
  <si>
    <t>Exposición a vulnerabilidades de seguridad de la información</t>
  </si>
  <si>
    <t>Grupo de infraestructura</t>
  </si>
  <si>
    <t>Cada de vez que se identifica o se requiera un cambio o actualización de la configuración</t>
  </si>
  <si>
    <t>Verificar la configuración de los dispositivos de red y de los servidores para que se encuentren actualizados acorde con las necesidades de seguridad digital de la entidad, cumpliendo con las buenas prácticas recomendadas por los fabricantes o alertas generadas por  CSIRT, Mintic, Alta Consejería de TIC, entre otras. Así como la actualización de las políticas de acceso y configuración del firewall.</t>
  </si>
  <si>
    <t>Se verifica si las alertas generadas aplican a los sistemas operativos de servidores o dispositivos de red, así como si se requiere cambios en las políticas de control de acceso en el firewall. En caso de ser requerida la apertura o cierre de un servicio se genera ventana de mantenimiento la cual debe ser solicitada mediante el formato de 	solicitud de cambio de seguridad de la información, el cual es aprobado por el responsable de sistemas.</t>
  </si>
  <si>
    <t>Se realiza un cambio crítico en  la configuración  debido a la urgencia de la vulnerabilidad, se aprueba, se realiza de manera inmediata y se formaliza  en el formato de control de cambios, después de realizada la acción.</t>
  </si>
  <si>
    <t>No aplica</t>
  </si>
  <si>
    <t xml:space="preserve">El proceso indica que para el periodo no se han generado solicitudes de cambio por este motivo </t>
  </si>
  <si>
    <t>Definición inadecuada de perfiles de usuario por parte de los líderes de los sistemas de información.</t>
  </si>
  <si>
    <t>Responsables de la administración de los sistemas de información</t>
  </si>
  <si>
    <t>Anual</t>
  </si>
  <si>
    <t>Cotejar con el administrador funcional del sistema de información y el jefe de área, que la asignación de los roles y perfiles de cada área del IDRD corresponda con los sistemas de información.</t>
  </si>
  <si>
    <t>Se realiza reunión con los jefes de cada área o quien este delegue para la revisión de la matriz de roles y perfiles de cada sistema de información, en compañía del administrador funcional del sistema de información.</t>
  </si>
  <si>
    <t xml:space="preserve">Si son detectadas desviaciones son informadas de manera formal al responsable del proceso o en su defecto al jefe inmediato el área y/o dependencia.
Se formalizan los cambios de los roles a través de un correo al jefe del área.
En caso de ser necesarios se inactiva o se modifican los roles, de acuerdo a las solicitudes </t>
  </si>
  <si>
    <t>Actas de reunión con los jefes de área o a quien este delegue, el administrador funcional y el administrador del sistema de información.</t>
  </si>
  <si>
    <t xml:space="preserve">El acceso a los sistemas de información de usuarios que no cuenten con vínculo laboral o contractual. </t>
  </si>
  <si>
    <t>Coordinador de mesa de servicios</t>
  </si>
  <si>
    <t>Semestral</t>
  </si>
  <si>
    <t xml:space="preserve">Verificar la vigencia de las cuentas de los usuarios al ser creados en los sistemas de información que se encuentren integrados con el directorio activo, así como los sistemas que cuenten con claves de acceso independientes. También se validan las solicitudes de  desactivación en los sistemas de información por traslados de área, vacaciones u otras novedades informadas en la mesa de servicios GLPI, dichas excepciones se tienen contempladas en una categoría especial. </t>
  </si>
  <si>
    <t>De acuerdo con las solicitudes realizadas en la mesa de servicio de creación o inactivación  de usuarios de los sistemas de información se validan los permisos de acuerdo a los roles y perfiles solicitados por el jefe del área y/o dependencia.</t>
  </si>
  <si>
    <t>En caso de requerir permisos de acceso a los sistemas de información de personal que no cuente con contrato vigente o haya terminado su vinculo con el IDRD, el jefe del área deberá solicitar al Subdirector Administrativo y Financiero la autorización para prorrogar los permisos de acceso.</t>
  </si>
  <si>
    <t xml:space="preserve">Casos generados en el sistema de gestión de mesa de servicio </t>
  </si>
  <si>
    <t>La evidencia presentada por el proceso muestra la relación de los casos creados en el GLPI, para creación de usuarios y roles, pero no se identifica  que se encuentren integrados con el directorio activo
Estos casos se pueden observar directamente en la trazabilidad del GLPI</t>
  </si>
  <si>
    <t xml:space="preserve">Gestión de Tecnologías de la Información
(6 de octubre  de 2023) </t>
  </si>
  <si>
    <t>Ausencia de estricta cadena de custodia de los procesos disciplinarios tramitados bajo los parámetros de la Ley 734 de 2002 y el artículo 263 del Código General Disciplinario, modificado por la Ley 2094 de junio 29 de 2021.</t>
  </si>
  <si>
    <t>Posibilidad de alteración, modificación, sustracción, ocultamiento o pérdida de la información de los procesos disciplinarios tramitados bajo los parámetros de la Ley 734 de 2002 y el artículo 263 del Código General Disciplinario, modificado por la Ley 2094 de junio 29 de 2021, por abuso de poder po parte del equipo de trabajo de la Oficina para beneficio propio o de un tercero.</t>
  </si>
  <si>
    <t>Investigaciones disciplinarias y/o penales.</t>
  </si>
  <si>
    <t>Jefe Oficina Control Disciplinario Interno</t>
  </si>
  <si>
    <t xml:space="preserve">Profesional universitaria
(contratista)
</t>
  </si>
  <si>
    <t>Base de datos en formato Excel</t>
  </si>
  <si>
    <t xml:space="preserve">Escanear los procesos disciplinarios activos </t>
  </si>
  <si>
    <t xml:space="preserve">
Número de casos donde se presenten alteración, modificación, sustracción, ocultamiento o pérdida de  la información de los procesos
FRECUENCIA: Mensualmente 
META: 0 </t>
  </si>
  <si>
    <t>Recurso humano: Funcionarios y personal contratista de la Oficina  de Control Disciplinario Interno financiado por el proyecto  de inversión de la SAF</t>
  </si>
  <si>
    <t xml:space="preserve">Como producto de la información revisada se concluye que el proceso está implementando los controles  y  el  indicador  ( publicado en Isolucion)  conforme a lo establecido en este documento. </t>
  </si>
  <si>
    <t>Control Disciplinario
(26 de octubre de 2023)</t>
  </si>
  <si>
    <t>No realizar  la  revisión de los informes generados en los trabajos de auditoría por personal diferente al que los realiza.</t>
  </si>
  <si>
    <t>Posibilidad de ocultamiento o manipulación de la información en los trabajos de auditoría por abuso de poder por parte del equipo de trabajo de la Oficina para beneficio propio o de un tercero</t>
  </si>
  <si>
    <t>Investigaciones disciplinarias</t>
  </si>
  <si>
    <t xml:space="preserve">moderado (3) </t>
  </si>
  <si>
    <t>Jefe Oficina de Control Interno</t>
  </si>
  <si>
    <t>Profesionales universitarios y especializados (servidores públicos y/o contratistas)</t>
  </si>
  <si>
    <t>Cada vez que se elabore un informe de auditoria</t>
  </si>
  <si>
    <t xml:space="preserve">Revisar los informes asignados para revisión, así como las observaciones, oportunidades de mejora y recomendaciones generadas en los trabajos de auditoría previo a la remisión al Jefe OCI. </t>
  </si>
  <si>
    <t>Revisión previa del informe y papeles de trabajo que soporten el trabajo de la auditoría, seguimiento o evaluación.</t>
  </si>
  <si>
    <t xml:space="preserve">Informes de auditoria, seguimiento o evaluación </t>
  </si>
  <si>
    <t>Informe de seguimiento</t>
  </si>
  <si>
    <t>FUERTE</t>
  </si>
  <si>
    <t>Informes OCI comunicados a los miembros del CICCI.</t>
  </si>
  <si>
    <t>31 de diciembre de 2024</t>
  </si>
  <si>
    <t xml:space="preserve"> Cantidad de informes comunicados a los miembros del CICCI / Cantidad de trabajos de auditoría aprobados en el PAA que deban generar informes OCI (Seguimiento cuatrimestral).
Meta: 100%
Frecuencia: Cuatrimestral 
</t>
  </si>
  <si>
    <t xml:space="preserve">Recurso humano: Servidores Públicos y personal contratista asignados a  la Oficina de Control Interno </t>
  </si>
  <si>
    <t xml:space="preserve">En el momento que se identifique la posible materialización del riesgo se  informará a la Oficina de Control Disciplinario Interno para lo de su competencia. </t>
  </si>
  <si>
    <t>Como producto de la información revisada se generan las siguientes conclusiones y acciones a ser implementadas en el proceso:
1) El proceso está implementando el primer control conforme a lo establecido en este documento. 
2) Es necesario que el indicador se asocie al riesgo y no al plan de acción para poder facilitar la evaluación de la eficacia de los controles y plan de acción por parte de la 1a y 2da línea de defensa. 
4) Tener en cuenta que el plan de acción no debe hacer parte de las actividades que realiza actualmente el proceso, sino actividades nuevas que ayuden a reducir el efecto del riesgo residual. Se hace necesario ajustarlo. 
5) El plan de contingencia debe definir cómo se actúa ante el efecto del riesgo.</t>
  </si>
  <si>
    <t>Supervisar los trabajos de auditoría (informes, las observaciones y recomendaciones generadas de seguimientos y/o evaluaciones) antes de la emisión de los informes OCI.</t>
  </si>
  <si>
    <t>Revisión del informe y papeles de trabajo que soporten el trabajo de la auditoría, seguimiento o evaluación, una vez se haya subsanado las observaciones de la revisión previa.</t>
  </si>
  <si>
    <t>Control evaluación y mejora
(18 de octubre  de 2023)</t>
  </si>
  <si>
    <t>SEGUMIENTO POR PARTE DE LA OCI AL REPORTE DE CUMPLIMIENTO DE LOS CONTROLES</t>
  </si>
  <si>
    <t>NOMBRE DEL SOPORTE REVISADO
 Registrar el nombre de cada evidencia</t>
  </si>
  <si>
    <t>RESULTADO DE LA REVISIÓN 
Se toma al azar una muestra de cada una de las evidencias. Se revisa:
1) Implementación permanente a través del período evaluado.
2) Implementación acorde al propósito del control.</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</si>
  <si>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la actualización del riesgo, cumpliendo con los lineamientos del DAFP y del IDRD.
* Control: Se evidencia una correcta ejecución de los controles definidos para la mitigación del riesgo (estas evidenciadas mediante las actas de reunión presentadas).
* No se reporta riesgo materializado. 
* Plan de Acción:  Se evidencia el cumplimiento de la acción del riesgo #201778 con los soportes presentados en el aplicativo ISOLUCION y su monitoreo.
* Indicador: Se evidenció en ISOLUCION el cumplimiento del indicador, de acuerdo con la meta y periodicidad establecida.
* Recomendación:
- La OCI recomienda tener en cuenta las sugerencias hechas por la OAP respecto a los indicadores y el mejoramiento del plan de contingencia.</t>
  </si>
  <si>
    <t xml:space="preserve">
No aplicación de los requisitos técnicos, jurídicos, financieros y contables de la liquidación de los contratos de obra</t>
  </si>
  <si>
    <t>Verificar  el cumplimiento de los requisitos técnicos, jurídicos, financieros y contables definidos en los contratos terminados a cargo de la Subdirección.</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</si>
  <si>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el cumpliendo con los lineamientos del DAFP y del IDRD.
* Control: Se evidencia una correcta ejecución de los controles definidos para la mitigación del riesgo (estas evidenciadas mediante las listas de verificación).
* No se reporta riesgo materializado. 
* Plan de Acción:  Se evidencia el cumplimiento de la acción del riesgo #201810 con los soportes presentados en el aplicativo ISOLUCION y su monitoreo.
* Indicador: Se evidenció en ISOLUCION el cumplimiento del indicador, de acuerdo con la meta y periodicidad establecida.
* Recomendación:
- La OCI recomienda tener en cuenta las sugerencias hechas por la OAP respecto a la claridad de los soportes presentados por la primera línea de defensa (proceso que reporta) y el mejoramiento del plan de contingencia.</t>
  </si>
  <si>
    <t>Omisión de los requisitos establecidos al momento de realizar la liquidación de los fondos compensatorios de cesiones públicas para parques y equipamientos</t>
  </si>
  <si>
    <t>Revisar el cumplimiento de los requisitos establecidos al momento de realizar la liquidación de los fondos compensatorios de cesiones públicas para parques y equipamientos</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</si>
  <si>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el cumpliendo con los lineamientos del DAFP y del IDRD, con la inclusión de este riesgo.
* Control: Se evidencia una correcta ejecución de los controles definidos para la mitigación del riesgo (estas evidenciadas mediante los listados y correos presentados).
* No se reporta riesgo materializado. 
* Plan de Acción:   Se evidencia el cumplimiento de la acción con los soportes presentados.
* Indicador: Se evidenció  el cumplimiento del indicador, de acuerdo con la meta y periodicidad establecida.
*  Recomendación:
- La OCI recomienda tener en cuenta las sugerencias hechas por la OAP respecto a indicador y el mejoramiento del plan de contingencia.</t>
  </si>
  <si>
    <t>Otorgar vocación de parques y aprobación de proyecto específico por uso del poder sin el cumplimiento de los requisitos técnicos, legales y ambientales para favorecer  a los urbanizadores lo cual desvía la gestión de lo público</t>
  </si>
  <si>
    <t>Se revisa cuadro con la información que incluye 9 proyectos el trimestre evaluado: 8 de ellos con viabilidad aprobada y la otra no se define por ser estructurante. Los solicitantes son la Secretaría del Habitual y la Caja de Vivienda Popular. En él se presenta las resoluciones otorgadas por el IDRD</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</si>
  <si>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el cumpliendo con los lineamientos del DAFP y del IDRD.  con la inclusión de este riesgo.
* Control: Se evidencia una correcta ejecución de los controles definidos para la mitigación del riesgo.
* No se reporta riesgo materializado. 
* Plan de Acción:   Se evidencia el cumplimiento de la acción con los soportes presentados.
* Indicador: Se evidenció  el cumplimiento del indicador, de acuerdo con la meta y periodicidad establecida.
* Recomendación:
- La OCI recomienda tener en cuenta las sugerencias hechas por la OAP respecto a indicador y el mejoramiento del plan de contingencia.</t>
  </si>
  <si>
    <t>Subdirector(a) Técnico(a) de Parques
Responsable de área Administración de Escenarios</t>
  </si>
  <si>
    <t xml:space="preserve">Recurso humano: Funcionarios y personal contratista de la Subdirección Técnica de Parques contratada por el proyecto de inversión </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</si>
  <si>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la actualización del riesgo y  el cumpliendo con los lineamientos del DAFP y del IDRD.
* Control: Se evidencia una correcta ejecución de los controles definidos para la mitigación del riesgo.
* No se reporta riesgo materializado. 
* Plan de Acción:   Se evidencia el cumplimiento de la acción del riesgo#201817  con los soportes presentados en el aplicativo ISOLUCION y su monitoreo.
* Indicador: Se evidenció  el cumplimiento del indicador, de acuerdo con la meta y periodicidad establecida.
* Recomendación:
- La OCI recomienda tener en cuenta las sugerencias hechas por la OAP con respecto a mejorar la presentación de los soportes para un claro entendimiento de estos.</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</si>
  <si>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la actualización del riesgo y  el cumpliendo con los lineamientos del DAFP y del IDRD.
* Control: Se evidencia una correcta ejecución de los controles definidos para la mitigación del riesgo.
* No se reporta riesgo materializado. 
* Plan de Acción:   Se evidencia el cumplimiento de la acción # 201811 con los soportes presentados en el aplicativo ISOLUCION y su monitoreo.
* Indicador: Se evidenció  el cumplimiento del indicador, de acuerdo con la meta y periodicidad establecida.
* Recomendación:
- No se presentan recomendaciones.</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</si>
  <si>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la actualización del riesgo y  el cumpliendo con los lineamientos del DAFP y del IDRD.
* Control: Se evidencia una correcta ejecución de los controles definidos para la mitigación del riesgo.
* No se reporta riesgo materializado. 
* Plan de Acción:   Se evidencia el cumplimiento de la acción # 201812  con los soportes presentados en el aplicativo ISOLUCION y su monitoreo.
* Indicador: Se evidenció  el cumplimiento del indicador, de acuerdo con la meta y periodicidad establecida.
* Recomendación:
- La OCI recomienda tener en cuenta las sugerencias hechas por la OAP con respecto a mejorar el plan de contingencia.</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</si>
  <si>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la actualización del riesgo y  el cumpliendo con los lineamientos del DAFP y del IDRD.
* Control: Se evidencia una correcta ejecución de los controles definidos para la mitigación del riesgo.
* No se reporta riesgo materializado. 
* Plan de Acción:   Se evidencia el cumplimiento de la acción #201813  con los soportes presentados en el aplicativo ISOLUCION y su monitoreo.
* Indicador: Se evidenció  el cumplimiento del indicador, de acuerdo con la meta y periodicidad establecida.
* Recomendación:
- La OCI recomienda tener en cuenta las sugerencias hechas por la OAP con respecto a mejorar los registros de las evidencias presentadas.</t>
  </si>
  <si>
    <t xml:space="preserve">Número de casos en que se utilizaron pautas publicitarias en beneficio de un tercero a través de central de medios
META: 0
FRECUENCIA: Por cada plan de medios </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</si>
  <si>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la actualización del riesgo y  el cumpliendo con los lineamientos del DAFP y del IDRD.
* Control: Se evidencia una correcta ejecución de los controles definidos para la mitigación del riesgo.
* No se reporta riesgo materializado. 
* Plan de Acción:   Se evidencia el cumplimiento de la acción del riesgo#201806  con los soportes presentados en el aplicativo ISOLUCION y su monitoreo.
* Indicador: Se evidenció  el cumplimiento del indicador, de acuerdo con la meta y periodicidad establecida.
* Recomendación:
- La OCI recomienda tener en cuenta las sugerencias hechas por la OAP con respecto a mejorar la presentación de las evidencias y la revisión de la periodicidad del indicador.</t>
  </si>
  <si>
    <t xml:space="preserve">
Revelación de información reservada y clasificada de historias laborales con uso del poder por parte de servidores públicos para beneficio propio o de terceros que desvía la gestión de lo público</t>
  </si>
  <si>
    <t xml:space="preserve">Analizando la procedencia y la finalidad de la solicitud. En caso de que sea el titular de la información se permite la consulta de los documentos.
Cuando corresponda a una hoja de vida diferente a un titular, debe tener una justificación para el acceso de la información que normalmente corresponde a entes de control.
El acceso al espacio y a la consulta de las historias laborales,  solo está permitido a las personas autorizadas la cual es supervisada para evitar manejo inadecuado de la información </t>
  </si>
  <si>
    <t xml:space="preserve">Registro préstamo hojas de vida meses  septiembre, octubre y noviembre </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</si>
  <si>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la actualización del riesgo y  el cumpliendo con los lineamientos del DAFP y del IDRD.
* Control: Se evidencia una correcta ejecución de los controles definidos para la mitigación del riesgo.
* No se reporta riesgo materializado. 
* Plan de Acción:   Se evidencia el cumplimiento de la acción del riesgo#201799  con los soportes presentados en el aplicativo ISOLUCION y su monitoreo.
* Indicador: Se evidenció  el cumplimiento del indicador, de acuerdo con la meta y periodicidad establecida.
* Recomendación:
- No se presentan recomendaciones.</t>
  </si>
  <si>
    <t xml:space="preserve">Correo electrónico avisando a la central de cuentas cuando existe inconsistencias  
</t>
  </si>
  <si>
    <t xml:space="preserve">se encuentra  completa la información del control    teniendo en cuenta su periodicidad </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</si>
  <si>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la actualización del riesgo y  el cumpliendo con los lineamientos del DAFP y del IDRD.
* Control: Se evidencia una correcta ejecución de los controles definidos para la mitigación del riesgo.
* No se reporta riesgo materializado. 
* Plan de Acción:   Se evidencia el cumplimiento de la acción del riesgo #201818; 201841  con los soportes presentados en el aplicativo ISOLUCION y su monitoreo.
* Indicador: Se evidenció  el cumplimiento del indicador, de acuerdo con la meta y periodicidad establecida.
* Recomendación:
- No se presentan recomendaciones.</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</si>
  <si>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la actualización del riesgo y  el cumpliendo con los lineamientos del DAFP y del IDRD.
* Control: Se evidencia una correcta ejecución de los controles definidos para la mitigación del riesgo.
* No se reporta riesgo materializado. 
* Plan de Acción:   Se evidencia el cumplimiento de la acción del riesgo #201819  con los soportes presentados en el aplicativo ISOLUCION y su monitoreo.
* Indicador: Se evidenció  el cumplimiento del indicador, de acuerdo con la meta y periodicidad establecida.
* Recomendación:
- No se presentan recomendaciones.</t>
  </si>
  <si>
    <t xml:space="preserve">No aplicación de las políticas establecidas por la Secretaria Distrital de Hacienda para el manejo de recursos </t>
  </si>
  <si>
    <t xml:space="preserve">Inversión de dineros públicos en entidades de dudosa solidez financiera o que no correspondan a la mejor oferta financiera para invertir los recursos a fin de favorecer a un tercero a través del uso del poder del  Comité de excedentes de liquidez </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</si>
  <si>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la actualización del riesgo y  el cumpliendo con los lineamientos del DAFP y del IDRD.
* Control: Se evidencia una correcta ejecución de los controles definidos para la mitigación del riesgo.
* No se reporta riesgo materializado. 
* Plan de Acción:   Se evidencia el cumplimiento de la acción del riesgo #201820  con los soportes presentados en el aplicativo ISOLUCION y su monitoreo.
* Indicador: Se evidenció  el cumplimiento del indicador, de acuerdo con la meta y periodicidad establecida.
* Recomendación:
- No se presentan recomendaciones.</t>
  </si>
  <si>
    <t xml:space="preserve">Apropiación por uso del poder de bienes almacenados en la bodega de almacén general  para beneficio privado de servidores / contratistas que desvía  la gestión de lo público </t>
  </si>
  <si>
    <t xml:space="preserve">Planillas de control de ingreso y salida de la bodega de almacén general diligenciadas
</t>
  </si>
  <si>
    <t>Planillas de control de ingreso y salida de la bodega de almacén general diligenciadas correspondiente al mes de Septiembre - Octubre - Noviembre</t>
  </si>
  <si>
    <t>Se verifican las  Planillas de control de ingreso y salida de la bodega de almacén general diligenciadas, en la que se identifica la autorización de ingreso de personal</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</si>
  <si>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la actualización del riesgo y  el cumpliendo con los lineamientos del DAFP y del IDRD.
* Control: Se evidencia una correcta ejecución de los controles definidos para la mitigación del riesgo.
* No se reporta riesgo materializado. 
* Plan de Acción:   Se evidencia el cumplimiento de la acción del riesgo #201807  con los soportes presentados en el aplicativo ISOLUCION y su monitoreo.
* Indicador: Se evidenció  el cumplimiento del indicador, de acuerdo con la meta y periodicidad establecida.
* Recomendación:
- La OCI recomienda tener en cuenta las sugerencias hechas por la OAP con respecto a mejorar el plan de acción o la acciones asociadas al control con el objetivo de articularla con la actualización del control.</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</si>
  <si>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la actualización del riesgo y  el cumpliendo con los lineamientos del DAFP y del IDRD.
* Control: Se evidencia una correcta ejecución de los controles definidos para la mitigación del riesgo.
* No se reporta riesgo materializado. 
* Plan de Acción:   Se evidencia el cumplimiento de la acción del riesgo #201801  con los soportes presentados en el aplicativo ISOLUCION y su monitoreo.
* Indicador: Se evidenció  el cumplimiento del indicador, de acuerdo con la meta y periodicidad establecida.
* Recomendación:
- La OCI recomienda tener en cuenta las sugerencias hechas por la OAP con respecto a mejorar el plan de acción o la acciones asociadas al control con el objetivo de articularla con la actualización del control y el plan de contingencia buscando la mitigación de la materialización del riesgos.</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</si>
  <si>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la actualización del riesgo y  el cumpliendo con los lineamientos del DAFP y del IDRD.
* Control: Se evidencia una correcta ejecución de los controles definidos para la mitigación del riesgo.
* No se reporta riesgo materializado. 
* Plan de Acción:   Se evidencia el cumplimiento de la acción del riesgo del riesgo #201802 con los soportes presentados en el aplicativo ISOLUCION y su monitoreo.
* Indicador: Se evidenció  el cumplimiento del indicador, de acuerdo con la meta y periodicidad establecida.
* Recomendación:
- La OCI recomienda tener en cuenta las sugerencias hechas por la OAP con respecto a mejorar el plan de acción o la acciones asociadas al control con el objetivo de articularla con la actualización del control y el plan de contingencia buscando la mitigación de la materialización del riesgos.</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</si>
  <si>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la actualización del riesgo y  el cumpliendo con los lineamientos del DAFP y del IDRD.
* Control: Se evidencia una correcta ejecución de los controles definidos para la mitigación del riesgo.
* No se reporta riesgo materializado. 
* Plan de Acción:   Se evidencia el cumplimiento de la acción del riesgo #201803  con los soportes presentados en el aplicativo ISOLUCION y su monitoreo.
* Indicador: Se evidenció  el cumplimiento del indicador, de acuerdo con la meta y periodicidad establecida.
* Recomendación:
- La OCI recomienda tener en cuenta las sugerencias hechas por la OAP con respecto a mejorar el plan de acción o la acciones asociadas al control con el objetivo de articularla con la actualización del control y el plan de contingencia buscando la mitigación de la materialización del riesgos.</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</si>
  <si>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la actualización del riesgo y  el cumpliendo con los lineamientos del DAFP y del IDRD.
* Control: Se evidencia una correcta ejecución de los controles definidos para la mitigación del riesgo.
* No se reporta riesgo materializado. 
* Plan de Acción:   Se evidencia el cumplimiento de la acción del riesgo #201804  con los soportes presentados en el aplicativo ISOLUCION y su monitoreo.
* Indicador: Se evidenció  el cumplimiento del indicador, de acuerdo con la meta y periodicidad establecida.
* Recomendación:
- La OCI recomienda tener en cuenta las sugerencias hechas por la OAP con respecto a mejorar el plan de acción o la acciones asociadas al control con el objetivo de articularla con la actualización del control y el plan de contingencia buscando la mitigación de la materialización del riesgos.</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</si>
  <si>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la actualización del riesgo y  el cumpliendo con los lineamientos del DAFP y del IDRD.
* Control: Se evidencia una correcta ejecución de los controles definidos para la mitigación del riesgo.
* No se reporta riesgo materializado. 
* Plan de Acción:   Se evidencia el cumplimiento de la acción del riesgo #201815 con los soportes presentados en el aplicativo ISOLUCION y su monitoreo.
* Indicador: Se evidenció  el cumplimiento del indicador, de acuerdo con la meta y periodicidad establecida.
* Recomendación:
- La OCI recomienda tener en cuenta las sugerencias hechas por la OAP con respecto a mejorar la presentación de las evidencias y por otro lado se recomienda revisar el plan de acción o las acciones relacionadas con el control, verificando que cumplan con su objetivo.</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</si>
  <si>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la actualización del riesgo y  el cumpliendo con los lineamientos del DAFP y del IDRD.
* Control: Se evidencia una correcta ejecución de los controles definidos para la mitigación del riesgo.
* No se reporta riesgo materializado. 
* Plan de Acción:   Se evidencia el cumplimiento de la acción del riesgo #201816 con los soportes presentados en el aplicativo ISOLUCION y su monitoreo.
* Indicador: Se evidenció  el cumplimiento del indicador, de acuerdo con la meta y periodicidad establecida.
* Recomendación:
- La OCI recomienda tener en cuenta las sugerencias hechas por la OAP con respecto a mejorar el plan de acción o la acciones asociadas al control  en su periodicidad para que concuerde con los reportes o evidencias.</t>
  </si>
  <si>
    <t xml:space="preserve">En caso de identificar faltantes en el expediente físico, se confronta contra el registro de  préstamo de documentos y se contacta al funcionario o contratista al que se le realizó el préstamo 
 En caso de identificar que el expediente físico no ha sido devuelto en la fecha establecida en el registro de  préstamo de documentos se contacta al funcionario o contratista al que se le realizó el préstamo </t>
  </si>
  <si>
    <t xml:space="preserve">registros de préstamo documentos de octubre, noviembre y diciembre </t>
  </si>
  <si>
    <t xml:space="preserve">Como producto de la información revisada se concluye que el proceso está implementando el control, el plan de acción y el indicador  (publicados en Isolucion)  conforme a lo establecido en este documento. </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</si>
  <si>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la actualización del riesgo y  el cumpliendo con los lineamientos del DAFP y del IDRD.
* Control: Se evidencia una correcta ejecución de los controles definidos para la mitigación del riesgo.
* No se reporta riesgo materializado. 
* Plan de Acción:   Se evidencia el cumplimiento de la acción del riesgo #201805 con los soportes presentados en el aplicativo ISOLUCION y su monitoreo.
* Indicador: Se evidenció  el cumplimiento del indicador, de acuerdo con la meta y periodicidad establecida.
* Recomendación:
- No se presentan recomendaciones.</t>
  </si>
  <si>
    <t>glpi cuentas de usuario control1 anticorrupción</t>
  </si>
  <si>
    <t xml:space="preserve">Se verifica la evidencia suministrada por el proceso , donde se identifica  en el reporte del GLPI, la categoría : Cuentas de acceso ( A Orfeo, a Sim y SEVEN) . Sin embargo, el control menciona que el servicio debe ser generado por el jefe de la dependencia y en el reporte no siempre el solicitante es un jefe de una dependencia </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</si>
  <si>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la actualización del riesgo y  el cumpliendo con los lineamientos del DAFP y del IDRD.
* Control: Se evidencia una correcta ejecución de los controles definidos para la mitigación del riesgo.
* No se reporta riesgo materializado. 
* Plan de Acción:   Se evidencia el cumplimiento de la acción del riesgo #201808 con los soportes presentados en el aplicativo ISOLUCION y su monitoreo.
* Indicador: Se evidenció  el cumplimiento del indicador, de acuerdo con la meta y periodicidad establecida.
* Recomendación:
- La OCI recomienda mejorar la presentación de los reporte y evidencias de los controles como de las acciones relacionadas al control esto con el objetivo de tener mayor claridad de la ejecución de estos.</t>
  </si>
  <si>
    <t>Para el periodo no se generaron revisiones de roles y perfiles de los sistemas de información con los jefes de área</t>
  </si>
  <si>
    <t>glpi cuentas de usuario control 4 anticorrupción</t>
  </si>
  <si>
    <t xml:space="preserve">Cotejar la existencia del expediente físico activo y/o terminado contra lo registrado en la base de datos </t>
  </si>
  <si>
    <t xml:space="preserve">Se compara que el número de  expedientes físicos y/o virtuales concuerde contra el número de expedientes registrados en la base de datos  (implementada desde el 22 de enero de 2020) </t>
  </si>
  <si>
    <t xml:space="preserve">En caso de detectar la falta de un expediente activo (físicos y/o virtuales) , procede a dar aviso al Jefe de la Oficina para iniciar las respectivas acciones disciplinarias y/o penales 
En caso de detectar inconsistencias se procede a revisar otros sistemas de información para establecer la pérdida o no del expediente , establecida la misma se inician las acciones legales </t>
  </si>
  <si>
    <t xml:space="preserve">1. se revisan los expedientes activos a cargo del abogado Alejandro Yepes Chavarro encontrado un total de 27 procesos físicos activos vs 27 registrados en la base de datos
2. se revisan los expedientes activos a cargo de la abogada Claudia María Martín Vásquez encontrado un total de 22 procesos físicos activos vs 22 registrados en la base de datos  </t>
  </si>
  <si>
    <t xml:space="preserve">Formular la respectiva denuncia penal ante la Fiscalía General de la Nación e iniciar oficiosamente la acción  disciplinaria contra el infractor </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</si>
  <si>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la actualización del riesgo y  el cumpliendo con los lineamientos del DAFP y del IDRD.
* Control: Se evidencia una correcta ejecución de los controles definidos para la mitigación del riesgo.
* No se reporta riesgo materializado. 
* Plan de Acción:   Se evidencia el cumplimiento de la acción del riesgo #201800 con los soportes presentados en el aplicativo ISOLUCION y su monitoreo.
* Indicador: Se evidenció  el cumplimiento del indicador, de acuerdo con la meta y periodicidad establecida.
* Recomendación:
- No se presentan recomendaciones</t>
  </si>
  <si>
    <t>En caso de encontrar inconsistencias  en la información contenida en el informe de auditoria, seguimiento o evaluación , así como en  las observaciones, oportunidades de mejora y recomendaciones se realizan los ajustes  a que haya lugar.</t>
  </si>
  <si>
    <t>Informe de seguimiento plan de mejoramiento interno de diciembre 2023 con la firma de la Jefe de Control Interno que respalda su contenido. Se revisa el documento con corte a fecha 30 de noviembre del cual se obtiene información final.</t>
  </si>
  <si>
    <t>Se realiza evaluación y seguimiento por parte de la OCI teniendo en cuenta los lineamientos del DAFP y del IDRD para la administración de los riesgos,  los soportes allegados por la primera línea de defensa y el monitoreo hecho por la OAP como segunda línea de defensa, identificando que:
*Riesgo: Se evidencia la actualización del riesgo y  el cumpliendo con los lineamientos del DAFP y del IDRD.
* Control: Se evidencia una correcta ejecución de los controles definidos para la mitigación del riesgo.
* No se reporta riesgo materializado. 
* Plan de Acción:   Se evidencia el cumplimiento de la acción del riesgo #201862 con los soportes presentados en el aplicativo ISOLUCION y su monitoreo. (este riesgo cuenta con antecedente del riesgo 201814)
* Indicador: Se evidenció  el cumplimiento del indicador, de acuerdo con la meta y periodicidad establecida.
* Recomendación:
- No se presentan recomendaciones</t>
  </si>
  <si>
    <r>
      <t xml:space="preserve">Se revisa el correo electrónico con fecha 6 de octubre: 
Remite: Andrés Candela con la siguiente información:
" </t>
    </r>
    <r>
      <rPr>
        <i/>
        <sz val="16"/>
        <color theme="1"/>
        <rFont val="Arial"/>
        <family val="2"/>
      </rPr>
      <t>Buenos días, Deseándoles éxitos en sus actividades y de la manera atenta, informo que la página web del Instituto Distrital de Recreación y Deporte – IDRD, presenta el portafolio actualizado del trámite que se debe realizar para solicitar la tarjeta de Pasaporte Vital, así mismo se encuentra actualizada la información en el sitio web de la entidad, en el SUIT y en la guía de trámites y servicios de Bogotá. A su vez se ratifica que en la tarjeta de pasaporte vital, se especifica de forma clara, legible y accesible que el servicio es gratuito "</t>
    </r>
  </si>
  <si>
    <r>
      <t xml:space="preserve">
</t>
    </r>
    <r>
      <rPr>
        <sz val="16"/>
        <rFont val="Arial"/>
        <family val="2"/>
      </rPr>
      <t xml:space="preserve">Notificar al medio de comunicación y a la central de medios la inconsistencia  en la pauta publicitaria para proceder a su corrección y nuevamente  a su difusión subsanado la situación presentada.
En caso  que no se tomen acciones por parte de la central de medios se evaluará la opción de no pago </t>
    </r>
    <r>
      <rPr>
        <sz val="16"/>
        <color rgb="FFFF0000"/>
        <rFont val="Arial"/>
        <family val="2"/>
      </rPr>
      <t xml:space="preserve">
</t>
    </r>
  </si>
  <si>
    <r>
      <t>Verificar trimestralmente</t>
    </r>
    <r>
      <rPr>
        <b/>
        <sz val="16"/>
        <rFont val="Arial"/>
        <family val="2"/>
      </rPr>
      <t xml:space="preserve"> </t>
    </r>
    <r>
      <rPr>
        <sz val="16"/>
        <rFont val="Arial"/>
        <family val="2"/>
      </rPr>
      <t xml:space="preserve"> una muestra de 30 comprobantes de egreso representativos que se haya generado el pago en valor, cuenta y tercero para los cuales generó la autorización el ordenador del gasto  (documento de verificación de comprobantes) </t>
    </r>
  </si>
  <si>
    <r>
      <t>Ingreso de personal no autorizado a la bodega</t>
    </r>
    <r>
      <rPr>
        <strike/>
        <sz val="16"/>
        <rFont val="Arial"/>
        <family val="2"/>
      </rPr>
      <t xml:space="preserve"> </t>
    </r>
    <r>
      <rPr>
        <sz val="16"/>
        <rFont val="Arial"/>
        <family val="2"/>
      </rPr>
      <t xml:space="preserve">
</t>
    </r>
  </si>
  <si>
    <r>
      <t xml:space="preserve"> uso del poder  para beneficio de la contraparte,  propio o de  un tercero, que desvía la gestión de lo público       </t>
    </r>
    <r>
      <rPr>
        <sz val="16"/>
        <color rgb="FFFF0000"/>
        <rFont val="Arial"/>
        <family val="2"/>
      </rPr>
      <t xml:space="preserve">    </t>
    </r>
    <r>
      <rPr>
        <sz val="16"/>
        <color theme="1"/>
        <rFont val="Arial"/>
        <family val="2"/>
      </rPr>
      <t xml:space="preserve">                 </t>
    </r>
  </si>
  <si>
    <r>
      <rPr>
        <sz val="16"/>
        <rFont val="Arial"/>
        <family val="2"/>
      </rPr>
      <t xml:space="preserve">Cuando aplique </t>
    </r>
    <r>
      <rPr>
        <b/>
        <sz val="16"/>
        <rFont val="Arial"/>
        <family val="2"/>
      </rPr>
      <t xml:space="preserve">
</t>
    </r>
  </si>
  <si>
    <r>
      <t xml:space="preserve">
</t>
    </r>
    <r>
      <rPr>
        <sz val="16"/>
        <color rgb="FF00B050"/>
        <rFont val="Arial"/>
        <family val="2"/>
      </rPr>
      <t xml:space="preserve">
</t>
    </r>
    <r>
      <rPr>
        <sz val="16"/>
        <rFont val="Arial"/>
        <family val="2"/>
      </rPr>
      <t xml:space="preserve">Verificar que la defensa técnica   sea adecuada, pertinente  y eficaz acorde a la estrategia de defensa de la entidad , al marco normativo, acervo probatorio y a los lineamientos  dados por el  jefe de la oficina  o por el comité de conciliación según sea el caso </t>
    </r>
    <r>
      <rPr>
        <sz val="16"/>
        <color rgb="FF00B050"/>
        <rFont val="Arial"/>
        <family val="2"/>
      </rPr>
      <t xml:space="preserve">
</t>
    </r>
    <r>
      <rPr>
        <sz val="16"/>
        <color theme="1"/>
        <rFont val="Arial"/>
        <family val="2"/>
      </rPr>
      <t xml:space="preserve"> </t>
    </r>
    <r>
      <rPr>
        <sz val="16"/>
        <rFont val="Arial"/>
        <family val="2"/>
      </rPr>
      <t xml:space="preserve"> </t>
    </r>
  </si>
  <si>
    <r>
      <t xml:space="preserve">Pérdida de expedientes y/o sustracción de un documento por acción u omisión y uso del poder lo cual desvía la gestión de lo público en los archivos </t>
    </r>
    <r>
      <rPr>
        <strike/>
        <sz val="16"/>
        <rFont val="Arial"/>
        <family val="2"/>
      </rPr>
      <t xml:space="preserve"> </t>
    </r>
    <r>
      <rPr>
        <sz val="16"/>
        <rFont val="Arial"/>
        <family val="2"/>
      </rPr>
      <t>para beneficio propio o de un tercero</t>
    </r>
  </si>
  <si>
    <r>
      <t xml:space="preserve">
</t>
    </r>
    <r>
      <rPr>
        <sz val="16"/>
        <rFont val="Arial"/>
        <family val="2"/>
      </rPr>
      <t xml:space="preserve">
registro de préstamo de documentos</t>
    </r>
    <r>
      <rPr>
        <sz val="16"/>
        <color indexed="10"/>
        <rFont val="Arial"/>
        <family val="2"/>
      </rPr>
      <t xml:space="preserve">
</t>
    </r>
  </si>
  <si>
    <r>
      <t xml:space="preserve">Número de casos de manipulación y adulteración de la información contenida en los sistemas de información para beneficio propio o de un tercero.
Meta: 0
Frecuencia: Semestral </t>
    </r>
    <r>
      <rPr>
        <sz val="16"/>
        <color rgb="FFFF0000"/>
        <rFont val="Arial"/>
        <family val="2"/>
      </rPr>
      <t xml:space="preserve">
</t>
    </r>
  </si>
  <si>
    <t>Se evidencia un correo del 1/12/2023, donde se identifican los compromisos adquiridos en el comité de defensa administrativo y judicial. 
A la fecha el proceso indica que está pendiente de la elaboración del acta ( que será elaborada máximo 27/12/2023).
Se identifica una matriz en Excel donde se observa por abogados los procesos con los estados actuales de los mismos.</t>
  </si>
  <si>
    <t>Base de datos (Excel) de procesos disciplinarios tramitados bajo los parámetros de la Ley 734 de 2002,  Ley 1952 de 2019 reformada por la Ley 2094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</si>
</sst>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C0A]d\-mmm\-yy;@"/>
    <numFmt numFmtId="166" formatCode="d/m/yyyy"/>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0"/>
      <name val="Mangal"/>
      <family val="2"/>
    </font>
    <font>
      <sz val="11"/>
      <color indexed="8"/>
      <name val="Calibri"/>
      <family val="2"/>
      <charset val="1"/>
    </font>
    <font>
      <sz val="11"/>
      <color theme="1"/>
      <name val="Arial"/>
      <family val="2"/>
    </font>
    <font>
      <b/>
      <sz val="14"/>
      <color theme="1"/>
      <name val="Arial"/>
      <family val="2"/>
    </font>
    <font>
      <sz val="10"/>
      <color theme="1"/>
      <name val="Arial"/>
      <family val="2"/>
    </font>
    <font>
      <sz val="11"/>
      <color rgb="FF000000"/>
      <name val="Calibri"/>
      <family val="2"/>
      <charset val="1"/>
    </font>
    <font>
      <b/>
      <sz val="16"/>
      <name val="Arial"/>
      <family val="2"/>
    </font>
    <font>
      <sz val="16"/>
      <name val="Arial"/>
      <family val="2"/>
    </font>
    <font>
      <b/>
      <sz val="16"/>
      <color theme="1"/>
      <name val="Arial"/>
      <family val="2"/>
    </font>
    <font>
      <sz val="16"/>
      <color theme="1"/>
      <name val="Arial"/>
      <family val="2"/>
    </font>
    <font>
      <sz val="16"/>
      <color rgb="FFFF0000"/>
      <name val="Arial"/>
      <family val="2"/>
    </font>
    <font>
      <sz val="16"/>
      <color rgb="FF000000"/>
      <name val="Arial"/>
      <family val="2"/>
    </font>
    <font>
      <i/>
      <sz val="16"/>
      <color theme="1"/>
      <name val="Arial"/>
      <family val="2"/>
    </font>
    <font>
      <strike/>
      <sz val="16"/>
      <name val="Arial"/>
      <family val="2"/>
    </font>
    <font>
      <sz val="16"/>
      <color rgb="FF00B050"/>
      <name val="Arial"/>
      <family val="2"/>
    </font>
    <font>
      <sz val="16"/>
      <color indexed="10"/>
      <name val="Arial"/>
      <family val="2"/>
    </font>
    <font>
      <b/>
      <sz val="16"/>
      <color theme="0"/>
      <name val="Arial"/>
      <family val="2"/>
    </font>
  </fonts>
  <fills count="2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bgColor indexed="26"/>
      </patternFill>
    </fill>
    <fill>
      <patternFill patternType="solid">
        <fgColor theme="4" tint="0.79998168889431442"/>
        <bgColor indexed="64"/>
      </patternFill>
    </fill>
    <fill>
      <patternFill patternType="solid">
        <fgColor rgb="FFFBD4B4"/>
        <bgColor rgb="FFFBD4B4"/>
      </patternFill>
    </fill>
    <fill>
      <patternFill patternType="solid">
        <fgColor theme="0"/>
        <bgColor rgb="FFFBE5D6"/>
      </patternFill>
    </fill>
    <fill>
      <patternFill patternType="solid">
        <fgColor rgb="FFBFBFBF"/>
        <bgColor rgb="FF000000"/>
      </patternFill>
    </fill>
    <fill>
      <patternFill patternType="solid">
        <fgColor theme="8" tint="0.59999389629810485"/>
        <bgColor indexed="64"/>
      </patternFill>
    </fill>
    <fill>
      <patternFill patternType="solid">
        <fgColor rgb="FFFF00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theme="0"/>
      </patternFill>
    </fill>
    <fill>
      <patternFill patternType="solid">
        <fgColor theme="0"/>
        <bgColor rgb="FFFFFFFF"/>
      </patternFill>
    </fill>
    <fill>
      <patternFill patternType="solid">
        <fgColor rgb="FFFFFF00"/>
        <bgColor theme="0"/>
      </patternFill>
    </fill>
    <fill>
      <patternFill patternType="solid">
        <fgColor theme="7" tint="0.39997558519241921"/>
        <bgColor indexed="64"/>
      </patternFill>
    </fill>
    <fill>
      <patternFill patternType="solid">
        <fgColor theme="8" tint="0.59999389629810485"/>
        <bgColor theme="0"/>
      </patternFill>
    </fill>
    <fill>
      <patternFill patternType="solid">
        <fgColor rgb="FFFFC000"/>
        <bgColor indexed="64"/>
      </patternFill>
    </fill>
    <fill>
      <patternFill patternType="solid">
        <fgColor theme="8" tint="0.39997558519241921"/>
        <bgColor indexed="64"/>
      </patternFill>
    </fill>
    <fill>
      <patternFill patternType="solid">
        <fgColor rgb="FFFFFFFF"/>
        <bgColor rgb="FFFBE5D6"/>
      </patternFill>
    </fill>
    <fill>
      <patternFill patternType="solid">
        <fgColor theme="8" tint="0.59999389629810485"/>
        <bgColor rgb="FFFBE5D6"/>
      </patternFill>
    </fill>
    <fill>
      <patternFill patternType="solid">
        <fgColor indexed="9"/>
        <bgColor indexed="26"/>
      </patternFill>
    </fill>
    <fill>
      <patternFill patternType="solid">
        <fgColor rgb="FFFFFFFF"/>
        <bgColor rgb="FFFFFFFF"/>
      </patternFill>
    </fill>
    <fill>
      <patternFill patternType="solid">
        <fgColor theme="8" tint="0.39997558519241921"/>
        <bgColor theme="0"/>
      </patternFill>
    </fill>
    <fill>
      <patternFill patternType="solid">
        <fgColor rgb="FFFFFF00"/>
        <bgColor rgb="FFFBE5D6"/>
      </patternFill>
    </fill>
    <fill>
      <patternFill patternType="solid">
        <fgColor rgb="FF180018"/>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indexed="64"/>
      </left>
      <right/>
      <top/>
      <bottom/>
      <diagonal/>
    </border>
  </borders>
  <cellStyleXfs count="8">
    <xf numFmtId="0" fontId="0" fillId="0" borderId="0"/>
    <xf numFmtId="0" fontId="3" fillId="0" borderId="0"/>
    <xf numFmtId="0" fontId="4" fillId="0" borderId="0"/>
    <xf numFmtId="164" fontId="1" fillId="0" borderId="0" applyFont="0" applyFill="0" applyBorder="0" applyAlignment="0" applyProtection="0"/>
    <xf numFmtId="0" fontId="5" fillId="0" borderId="0"/>
    <xf numFmtId="0" fontId="1" fillId="0" borderId="0"/>
    <xf numFmtId="0" fontId="8" fillId="0" borderId="0"/>
    <xf numFmtId="9" fontId="5" fillId="0" borderId="0" applyFont="0" applyFill="0" applyBorder="0" applyAlignment="0" applyProtection="0"/>
  </cellStyleXfs>
  <cellXfs count="274">
    <xf numFmtId="0" fontId="0" fillId="0" borderId="0" xfId="0"/>
    <xf numFmtId="0" fontId="0" fillId="0" borderId="0" xfId="0" applyAlignment="1">
      <alignment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5" fillId="0" borderId="0" xfId="4"/>
    <xf numFmtId="0" fontId="5" fillId="6" borderId="1" xfId="4" applyFill="1" applyBorder="1" applyAlignment="1">
      <alignment horizontal="center"/>
    </xf>
    <xf numFmtId="0" fontId="9" fillId="2" borderId="0" xfId="0" applyFont="1" applyFill="1" applyAlignment="1">
      <alignment horizontal="center"/>
    </xf>
    <xf numFmtId="0" fontId="10" fillId="2" borderId="0" xfId="0" applyFont="1" applyFill="1"/>
    <xf numFmtId="0" fontId="10" fillId="2" borderId="0" xfId="0" applyFont="1" applyFill="1" applyAlignment="1">
      <alignment wrapText="1"/>
    </xf>
    <xf numFmtId="0" fontId="10" fillId="2" borderId="0" xfId="0" applyFont="1" applyFill="1" applyAlignment="1">
      <alignment horizontal="center" vertical="center"/>
    </xf>
    <xf numFmtId="0" fontId="10" fillId="2" borderId="0" xfId="0" applyFont="1" applyFill="1" applyAlignment="1">
      <alignment vertical="center"/>
    </xf>
    <xf numFmtId="0" fontId="10" fillId="0" borderId="0" xfId="0" applyFont="1"/>
    <xf numFmtId="0" fontId="9" fillId="2" borderId="0" xfId="0" applyFont="1" applyFill="1" applyAlignment="1">
      <alignment horizontal="center" vertical="center"/>
    </xf>
    <xf numFmtId="0" fontId="11" fillId="10" borderId="1"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1" xfId="0" applyFont="1" applyFill="1" applyBorder="1" applyAlignment="1">
      <alignment horizontal="center" wrapText="1"/>
    </xf>
    <xf numFmtId="0" fontId="9" fillId="12"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9" fillId="21" borderId="1" xfId="0" applyFont="1" applyFill="1" applyBorder="1" applyAlignment="1">
      <alignment horizontal="center" vertical="center" wrapText="1"/>
    </xf>
    <xf numFmtId="0" fontId="9" fillId="9"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Border="1" applyAlignment="1">
      <alignment vertical="center" wrapText="1"/>
    </xf>
    <xf numFmtId="0" fontId="10" fillId="8" borderId="1" xfId="0" applyFont="1" applyFill="1" applyBorder="1" applyAlignment="1">
      <alignment vertical="center" wrapText="1"/>
    </xf>
    <xf numFmtId="1" fontId="10" fillId="0" borderId="1" xfId="0" applyNumberFormat="1" applyFont="1" applyBorder="1" applyAlignment="1">
      <alignment vertical="center" wrapText="1"/>
    </xf>
    <xf numFmtId="0" fontId="9" fillId="17" borderId="1" xfId="4" applyFont="1" applyFill="1" applyBorder="1" applyAlignment="1">
      <alignment horizontal="center" vertical="center" wrapText="1"/>
    </xf>
    <xf numFmtId="0" fontId="10" fillId="2" borderId="1" xfId="0" applyFont="1" applyFill="1" applyBorder="1" applyAlignment="1">
      <alignment vertical="center" wrapText="1"/>
    </xf>
    <xf numFmtId="0" fontId="10" fillId="0" borderId="1" xfId="0" applyFont="1" applyBorder="1" applyAlignment="1">
      <alignment horizontal="center" vertical="center" wrapText="1"/>
    </xf>
    <xf numFmtId="0" fontId="10" fillId="21" borderId="1" xfId="0" applyFont="1" applyFill="1" applyBorder="1" applyAlignment="1">
      <alignment horizontal="center" vertical="center" wrapText="1"/>
    </xf>
    <xf numFmtId="0" fontId="10" fillId="13" borderId="1" xfId="0" applyFont="1" applyFill="1" applyBorder="1" applyAlignment="1">
      <alignment vertical="center" wrapText="1"/>
    </xf>
    <xf numFmtId="165" fontId="10" fillId="0" borderId="1"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12" fillId="10" borderId="1" xfId="5" applyFont="1" applyFill="1" applyBorder="1" applyAlignment="1">
      <alignment horizontal="justify" vertical="center" wrapText="1"/>
    </xf>
    <xf numFmtId="0" fontId="10" fillId="10"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13" borderId="1" xfId="0" applyFont="1" applyFill="1" applyBorder="1" applyAlignment="1">
      <alignment horizontal="center" vertical="center" wrapText="1"/>
    </xf>
    <xf numFmtId="0" fontId="12" fillId="10" borderId="1" xfId="0" applyFont="1" applyFill="1" applyBorder="1" applyAlignment="1">
      <alignment horizontal="justify" vertical="center" wrapText="1"/>
    </xf>
    <xf numFmtId="0" fontId="10" fillId="11" borderId="1" xfId="0" applyFont="1" applyFill="1" applyBorder="1" applyAlignment="1">
      <alignment horizontal="center" vertical="center" wrapText="1"/>
    </xf>
    <xf numFmtId="0" fontId="10" fillId="10" borderId="1" xfId="0" applyFont="1" applyFill="1" applyBorder="1" applyAlignment="1">
      <alignment horizontal="justify" vertical="center" wrapText="1"/>
    </xf>
    <xf numFmtId="0" fontId="10" fillId="14" borderId="1"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8" borderId="1" xfId="0" applyFont="1" applyFill="1" applyBorder="1" applyAlignment="1">
      <alignment horizontal="center" vertical="center" wrapText="1"/>
    </xf>
    <xf numFmtId="1" fontId="12" fillId="0" borderId="1" xfId="0" applyNumberFormat="1" applyFont="1" applyBorder="1" applyAlignment="1">
      <alignment horizontal="center" vertical="center" wrapText="1"/>
    </xf>
    <xf numFmtId="0" fontId="12" fillId="15" borderId="1" xfId="4" applyFont="1" applyFill="1" applyBorder="1" applyAlignment="1">
      <alignment horizontal="center" vertical="center" wrapText="1"/>
    </xf>
    <xf numFmtId="0" fontId="12" fillId="15" borderId="1" xfId="4" applyFont="1" applyFill="1" applyBorder="1" applyAlignment="1">
      <alignment horizontal="center" vertical="center"/>
    </xf>
    <xf numFmtId="0" fontId="10" fillId="2" borderId="1" xfId="4" applyFont="1" applyFill="1" applyBorder="1" applyAlignment="1">
      <alignment horizontal="center" vertical="center" wrapText="1"/>
    </xf>
    <xf numFmtId="0" fontId="10" fillId="0" borderId="1" xfId="4" applyFont="1" applyBorder="1" applyAlignment="1">
      <alignment horizontal="center" vertical="center" wrapText="1"/>
    </xf>
    <xf numFmtId="0" fontId="12" fillId="0" borderId="1" xfId="4" applyFont="1" applyBorder="1" applyAlignment="1">
      <alignment horizontal="center" vertical="center" wrapText="1"/>
    </xf>
    <xf numFmtId="0" fontId="10" fillId="8" borderId="1" xfId="4" applyFont="1" applyFill="1" applyBorder="1" applyAlignment="1">
      <alignment horizontal="center" vertical="center" wrapText="1"/>
    </xf>
    <xf numFmtId="1" fontId="12" fillId="0" borderId="1" xfId="4" applyNumberFormat="1" applyFont="1" applyBorder="1" applyAlignment="1">
      <alignment horizontal="center" vertical="center" wrapText="1"/>
    </xf>
    <xf numFmtId="0" fontId="9" fillId="18" borderId="1" xfId="4" applyFont="1" applyFill="1" applyBorder="1" applyAlignment="1">
      <alignment horizontal="center" vertical="center" wrapText="1"/>
    </xf>
    <xf numFmtId="0" fontId="12" fillId="2" borderId="1" xfId="4" applyFont="1" applyFill="1" applyBorder="1" applyAlignment="1">
      <alignment horizontal="center" vertical="center" wrapText="1"/>
    </xf>
    <xf numFmtId="0" fontId="10" fillId="21" borderId="1" xfId="4" applyFont="1" applyFill="1" applyBorder="1" applyAlignment="1">
      <alignment horizontal="center" vertical="center" wrapText="1"/>
    </xf>
    <xf numFmtId="0" fontId="10" fillId="21" borderId="1" xfId="4" applyFont="1" applyFill="1" applyBorder="1" applyAlignment="1">
      <alignment horizontal="justify" vertical="center" wrapText="1"/>
    </xf>
    <xf numFmtId="0" fontId="14" fillId="0" borderId="1" xfId="4" applyFont="1" applyBorder="1" applyAlignment="1">
      <alignment horizontal="center" vertical="center" wrapText="1"/>
    </xf>
    <xf numFmtId="0" fontId="11" fillId="14" borderId="1" xfId="4" applyFont="1" applyFill="1" applyBorder="1" applyAlignment="1">
      <alignment horizontal="center" vertical="center" wrapText="1"/>
    </xf>
    <xf numFmtId="0" fontId="10" fillId="16" borderId="1" xfId="4" applyFont="1" applyFill="1" applyBorder="1" applyAlignment="1">
      <alignment horizontal="center" vertical="center" wrapText="1"/>
    </xf>
    <xf numFmtId="166" fontId="12" fillId="0" borderId="1" xfId="4" applyNumberFormat="1" applyFont="1" applyBorder="1" applyAlignment="1">
      <alignment horizontal="center" vertical="center" wrapText="1"/>
    </xf>
    <xf numFmtId="0" fontId="10" fillId="15" borderId="1" xfId="4" applyFont="1" applyFill="1" applyBorder="1" applyAlignment="1">
      <alignment horizontal="center" vertical="center" wrapText="1"/>
    </xf>
    <xf numFmtId="0" fontId="10" fillId="0" borderId="5" xfId="4" applyFont="1" applyBorder="1" applyAlignment="1">
      <alignment horizontal="center" vertical="center" wrapText="1"/>
    </xf>
    <xf numFmtId="0" fontId="12" fillId="10" borderId="1" xfId="4" applyFont="1" applyFill="1" applyBorder="1" applyAlignment="1">
      <alignment horizontal="justify" vertical="center" wrapText="1"/>
    </xf>
    <xf numFmtId="0" fontId="12" fillId="10" borderId="2" xfId="4" applyFont="1" applyFill="1" applyBorder="1" applyAlignment="1">
      <alignment horizontal="center" vertical="center"/>
    </xf>
    <xf numFmtId="0" fontId="12" fillId="15" borderId="0" xfId="4" applyFont="1" applyFill="1" applyAlignment="1">
      <alignment horizontal="center" vertical="center"/>
    </xf>
    <xf numFmtId="0" fontId="12" fillId="21" borderId="1" xfId="4" applyFont="1" applyFill="1" applyBorder="1" applyAlignment="1">
      <alignment horizontal="center" vertical="center" wrapText="1"/>
    </xf>
    <xf numFmtId="0" fontId="12" fillId="21" borderId="1" xfId="4" applyFont="1" applyFill="1" applyBorder="1" applyAlignment="1">
      <alignment horizontal="justify" vertical="center" wrapText="1"/>
    </xf>
    <xf numFmtId="0" fontId="12" fillId="19" borderId="2" xfId="4" applyFont="1" applyFill="1" applyBorder="1" applyAlignment="1">
      <alignment horizontal="center" vertical="center"/>
    </xf>
    <xf numFmtId="0" fontId="12" fillId="15" borderId="0" xfId="4" applyFont="1" applyFill="1" applyAlignment="1">
      <alignment horizontal="center"/>
    </xf>
    <xf numFmtId="166" fontId="12" fillId="2" borderId="1" xfId="4" applyNumberFormat="1" applyFont="1" applyFill="1" applyBorder="1" applyAlignment="1">
      <alignment horizontal="center" vertical="center" wrapText="1"/>
    </xf>
    <xf numFmtId="0" fontId="9" fillId="0" borderId="1" xfId="0" applyFont="1" applyBorder="1" applyAlignment="1">
      <alignment horizontal="center" vertical="center" wrapText="1"/>
    </xf>
    <xf numFmtId="1" fontId="12" fillId="0" borderId="1" xfId="0" applyNumberFormat="1" applyFont="1" applyBorder="1" applyAlignment="1">
      <alignment vertical="center" wrapText="1"/>
    </xf>
    <xf numFmtId="0" fontId="10" fillId="21" borderId="1" xfId="0" applyFont="1" applyFill="1" applyBorder="1" applyAlignment="1">
      <alignment vertical="center" wrapText="1"/>
    </xf>
    <xf numFmtId="0" fontId="10" fillId="2" borderId="1" xfId="0" applyFont="1" applyFill="1" applyBorder="1" applyAlignment="1">
      <alignment horizontal="center" vertical="center"/>
    </xf>
    <xf numFmtId="0" fontId="10" fillId="2" borderId="1" xfId="0" applyFont="1" applyFill="1" applyBorder="1" applyAlignment="1">
      <alignment vertical="center"/>
    </xf>
    <xf numFmtId="0" fontId="10" fillId="20" borderId="1" xfId="0" applyFont="1" applyFill="1" applyBorder="1" applyAlignment="1">
      <alignment vertical="center"/>
    </xf>
    <xf numFmtId="0" fontId="13" fillId="0" borderId="1" xfId="0" applyFont="1" applyBorder="1" applyAlignment="1">
      <alignment vertical="center" wrapText="1"/>
    </xf>
    <xf numFmtId="0" fontId="9" fillId="10" borderId="2" xfId="0" applyFont="1" applyFill="1" applyBorder="1" applyAlignment="1">
      <alignment horizontal="center" vertical="center" wrapText="1"/>
    </xf>
    <xf numFmtId="0" fontId="9" fillId="0" borderId="1" xfId="0" applyFont="1" applyBorder="1" applyAlignment="1">
      <alignment horizontal="left" vertical="center" wrapText="1"/>
    </xf>
    <xf numFmtId="0" fontId="10" fillId="22" borderId="1" xfId="0" applyFont="1" applyFill="1" applyBorder="1" applyAlignment="1">
      <alignment horizontal="left" vertical="center"/>
    </xf>
    <xf numFmtId="0" fontId="10" fillId="2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10" fillId="21" borderId="1" xfId="0" applyFont="1" applyFill="1" applyBorder="1" applyAlignment="1">
      <alignment horizontal="left" vertical="center" wrapText="1"/>
    </xf>
    <xf numFmtId="0" fontId="14" fillId="0" borderId="1" xfId="0" applyFont="1" applyBorder="1" applyAlignment="1">
      <alignment horizontal="left" vertical="center" wrapText="1"/>
    </xf>
    <xf numFmtId="0" fontId="9" fillId="14" borderId="1" xfId="0" applyFont="1" applyFill="1" applyBorder="1" applyAlignment="1">
      <alignment horizontal="left" vertical="center" wrapText="1"/>
    </xf>
    <xf numFmtId="0" fontId="10" fillId="22" borderId="1" xfId="6" applyFont="1" applyFill="1" applyBorder="1" applyAlignment="1">
      <alignment horizontal="left" vertical="center" wrapText="1"/>
    </xf>
    <xf numFmtId="1" fontId="10" fillId="22" borderId="1" xfId="0" applyNumberFormat="1" applyFont="1" applyFill="1" applyBorder="1" applyAlignment="1">
      <alignment horizontal="left" vertical="center" wrapText="1"/>
    </xf>
    <xf numFmtId="0" fontId="10" fillId="0" borderId="1" xfId="6" applyFont="1" applyBorder="1" applyAlignment="1">
      <alignment horizontal="left" vertical="center" wrapText="1"/>
    </xf>
    <xf numFmtId="0" fontId="10" fillId="23" borderId="1" xfId="0" applyFont="1" applyFill="1" applyBorder="1" applyAlignment="1">
      <alignment horizontal="justify" vertical="center" wrapText="1"/>
    </xf>
    <xf numFmtId="0" fontId="10" fillId="23" borderId="2" xfId="0" applyFont="1" applyFill="1" applyBorder="1" applyAlignment="1">
      <alignment horizontal="left" vertical="center"/>
    </xf>
    <xf numFmtId="0" fontId="10" fillId="2" borderId="4" xfId="0" applyFont="1" applyFill="1" applyBorder="1" applyAlignment="1">
      <alignment vertical="center" wrapText="1"/>
    </xf>
    <xf numFmtId="0" fontId="10" fillId="2" borderId="4" xfId="0" applyFont="1" applyFill="1" applyBorder="1" applyAlignment="1">
      <alignment horizontal="left" vertical="center" wrapText="1"/>
    </xf>
    <xf numFmtId="0" fontId="10" fillId="2" borderId="1" xfId="0" applyFont="1" applyFill="1" applyBorder="1" applyAlignment="1">
      <alignment horizontal="left" vertical="center"/>
    </xf>
    <xf numFmtId="0" fontId="10" fillId="0" borderId="5" xfId="0" applyFont="1" applyBorder="1" applyAlignment="1">
      <alignment horizontal="left" vertical="center" wrapText="1"/>
    </xf>
    <xf numFmtId="0" fontId="10" fillId="2" borderId="5" xfId="0" applyFont="1" applyFill="1" applyBorder="1" applyAlignment="1">
      <alignment vertical="center" wrapText="1"/>
    </xf>
    <xf numFmtId="0" fontId="10" fillId="2" borderId="0" xfId="0" applyFont="1" applyFill="1" applyAlignment="1">
      <alignment horizontal="left" vertical="center"/>
    </xf>
    <xf numFmtId="1" fontId="12" fillId="0" borderId="5" xfId="0" applyNumberFormat="1" applyFont="1" applyBorder="1" applyAlignment="1">
      <alignment horizontal="center" vertical="center" wrapText="1"/>
    </xf>
    <xf numFmtId="0" fontId="10" fillId="2" borderId="5" xfId="0" applyFont="1" applyFill="1" applyBorder="1" applyAlignment="1">
      <alignment horizontal="left" vertical="center" wrapText="1"/>
    </xf>
    <xf numFmtId="0" fontId="10" fillId="2" borderId="0" xfId="0" applyFont="1" applyFill="1" applyAlignment="1">
      <alignment horizontal="left"/>
    </xf>
    <xf numFmtId="0" fontId="12" fillId="0" borderId="1" xfId="0" applyFont="1" applyBorder="1" applyAlignment="1">
      <alignment horizontal="left" vertical="center" wrapText="1"/>
    </xf>
    <xf numFmtId="0" fontId="10" fillId="5" borderId="1" xfId="2" applyFont="1" applyFill="1" applyBorder="1" applyAlignment="1">
      <alignment horizontal="left" vertical="center" wrapText="1"/>
    </xf>
    <xf numFmtId="14" fontId="10" fillId="2" borderId="1" xfId="0" applyNumberFormat="1" applyFont="1" applyFill="1" applyBorder="1" applyAlignment="1">
      <alignment horizontal="left" vertical="center" wrapText="1"/>
    </xf>
    <xf numFmtId="0" fontId="9" fillId="22" borderId="1" xfId="0" applyFont="1" applyFill="1" applyBorder="1" applyAlignment="1">
      <alignment horizontal="center" vertical="center" wrapText="1"/>
    </xf>
    <xf numFmtId="0" fontId="10" fillId="22" borderId="1" xfId="0" applyFont="1" applyFill="1" applyBorder="1" applyAlignment="1">
      <alignment horizontal="justify" vertical="center" wrapText="1"/>
    </xf>
    <xf numFmtId="0" fontId="10" fillId="8" borderId="1" xfId="0" applyFont="1" applyFill="1" applyBorder="1" applyAlignment="1">
      <alignment horizontal="left" vertical="center"/>
    </xf>
    <xf numFmtId="0" fontId="10" fillId="8" borderId="1" xfId="6" applyFont="1" applyFill="1" applyBorder="1" applyAlignment="1">
      <alignment horizontal="left" vertical="center" wrapText="1"/>
    </xf>
    <xf numFmtId="0" fontId="10" fillId="2" borderId="1" xfId="6" applyFont="1" applyFill="1" applyBorder="1" applyAlignment="1">
      <alignment horizontal="left" vertical="center" wrapText="1"/>
    </xf>
    <xf numFmtId="0" fontId="10" fillId="23" borderId="2" xfId="0" applyFont="1" applyFill="1" applyBorder="1" applyAlignment="1">
      <alignment horizontal="center" vertical="center"/>
    </xf>
    <xf numFmtId="0" fontId="12" fillId="2" borderId="1" xfId="0" applyFont="1" applyFill="1" applyBorder="1" applyAlignment="1">
      <alignment horizontal="center" vertical="center" wrapText="1"/>
    </xf>
    <xf numFmtId="0" fontId="10" fillId="10" borderId="2" xfId="0" applyFont="1" applyFill="1" applyBorder="1" applyAlignment="1">
      <alignment horizontal="center" vertical="center"/>
    </xf>
    <xf numFmtId="0" fontId="10" fillId="2" borderId="1" xfId="0" applyFont="1" applyFill="1" applyBorder="1" applyAlignment="1">
      <alignment horizontal="center" wrapText="1"/>
    </xf>
    <xf numFmtId="0" fontId="9" fillId="0" borderId="1" xfId="0" applyFont="1" applyBorder="1" applyAlignment="1">
      <alignment vertical="center" wrapText="1"/>
    </xf>
    <xf numFmtId="0" fontId="12"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12" fillId="0" borderId="1" xfId="0" applyFont="1" applyBorder="1" applyAlignment="1">
      <alignment vertical="center" wrapText="1"/>
    </xf>
    <xf numFmtId="0" fontId="12" fillId="5" borderId="1" xfId="2" applyFont="1" applyFill="1" applyBorder="1" applyAlignment="1">
      <alignment horizontal="left" vertical="center"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0" fontId="10" fillId="0" borderId="1" xfId="0" applyFont="1" applyBorder="1" applyAlignment="1">
      <alignment horizontal="center" vertical="center"/>
    </xf>
    <xf numFmtId="0" fontId="12" fillId="15" borderId="10" xfId="0" applyFont="1" applyFill="1" applyBorder="1" applyAlignment="1">
      <alignment horizontal="left" vertical="center" wrapText="1"/>
    </xf>
    <xf numFmtId="0" fontId="10" fillId="26" borderId="10" xfId="0" applyFont="1" applyFill="1" applyBorder="1" applyAlignment="1">
      <alignment horizontal="left" vertical="center" wrapText="1"/>
    </xf>
    <xf numFmtId="0" fontId="12" fillId="15" borderId="0" xfId="0" applyFont="1" applyFill="1" applyAlignment="1">
      <alignment horizontal="left" vertical="center"/>
    </xf>
    <xf numFmtId="1" fontId="12" fillId="0" borderId="14" xfId="0" applyNumberFormat="1" applyFont="1" applyBorder="1" applyAlignment="1">
      <alignment horizontal="center" vertical="center" wrapText="1"/>
    </xf>
    <xf numFmtId="1" fontId="10" fillId="0" borderId="0" xfId="0" applyNumberFormat="1" applyFont="1" applyAlignment="1">
      <alignment horizontal="justify" vertical="top" wrapText="1"/>
    </xf>
    <xf numFmtId="0" fontId="10" fillId="0" borderId="1" xfId="0" applyFont="1" applyBorder="1" applyAlignment="1">
      <alignment horizontal="justify" vertical="center" wrapText="1"/>
    </xf>
    <xf numFmtId="0" fontId="9" fillId="0" borderId="0" xfId="0" applyFont="1" applyAlignment="1">
      <alignment horizontal="center" vertical="center"/>
    </xf>
    <xf numFmtId="0" fontId="10" fillId="0" borderId="0" xfId="0" applyFont="1" applyAlignment="1">
      <alignment wrapText="1"/>
    </xf>
    <xf numFmtId="0" fontId="10" fillId="0" borderId="0" xfId="0" applyFont="1" applyAlignment="1">
      <alignment horizontal="center" vertical="center"/>
    </xf>
    <xf numFmtId="0" fontId="10" fillId="0" borderId="0" xfId="0" applyFont="1" applyAlignment="1">
      <alignment vertical="center"/>
    </xf>
    <xf numFmtId="0" fontId="9" fillId="0" borderId="0" xfId="0" applyFont="1" applyAlignment="1">
      <alignment horizontal="center"/>
    </xf>
    <xf numFmtId="0" fontId="10" fillId="2" borderId="0" xfId="0" applyFont="1" applyFill="1" applyAlignment="1">
      <alignment horizontal="center" vertical="center" wrapText="1"/>
    </xf>
    <xf numFmtId="0" fontId="12" fillId="2" borderId="0" xfId="5" applyFont="1" applyFill="1"/>
    <xf numFmtId="0" fontId="10" fillId="8" borderId="0" xfId="0" applyFont="1" applyFill="1" applyAlignment="1">
      <alignment horizontal="left" vertical="center"/>
    </xf>
    <xf numFmtId="0" fontId="12" fillId="2" borderId="0" xfId="0" applyFont="1" applyFill="1"/>
    <xf numFmtId="0" fontId="13" fillId="2" borderId="0" xfId="0" applyFont="1" applyFill="1" applyAlignment="1">
      <alignment horizontal="justify" vertical="top"/>
    </xf>
    <xf numFmtId="0" fontId="13" fillId="2" borderId="3" xfId="0" applyFont="1" applyFill="1" applyBorder="1" applyAlignment="1">
      <alignment horizontal="justify" vertical="top"/>
    </xf>
    <xf numFmtId="0" fontId="13" fillId="2" borderId="1" xfId="0" applyFont="1" applyFill="1" applyBorder="1" applyAlignment="1">
      <alignment horizontal="justify" vertical="top"/>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5" xfId="0" applyFont="1" applyBorder="1" applyAlignment="1">
      <alignment horizontal="justify" vertical="center" wrapText="1"/>
    </xf>
    <xf numFmtId="0" fontId="10" fillId="0" borderId="6" xfId="0" applyFont="1" applyBorder="1" applyAlignment="1">
      <alignment horizontal="justify" vertical="center" wrapText="1"/>
    </xf>
    <xf numFmtId="0" fontId="10" fillId="0" borderId="16" xfId="0" applyFont="1" applyBorder="1" applyAlignment="1">
      <alignment horizontal="justify" vertical="center" wrapText="1"/>
    </xf>
    <xf numFmtId="0" fontId="10" fillId="0" borderId="7" xfId="0" applyFont="1" applyBorder="1" applyAlignment="1">
      <alignment horizontal="justify" vertical="center" wrapText="1"/>
    </xf>
    <xf numFmtId="0" fontId="10" fillId="0" borderId="20" xfId="0" applyFont="1" applyBorder="1" applyAlignment="1">
      <alignment horizontal="justify" vertical="center" wrapText="1"/>
    </xf>
    <xf numFmtId="0" fontId="10" fillId="0" borderId="9" xfId="0" applyFont="1" applyBorder="1" applyAlignment="1">
      <alignment horizontal="justify" vertical="center" wrapText="1"/>
    </xf>
    <xf numFmtId="0" fontId="10" fillId="0" borderId="2" xfId="0" applyFont="1" applyBorder="1" applyAlignment="1">
      <alignment horizontal="justify" vertical="center" wrapText="1"/>
    </xf>
    <xf numFmtId="0" fontId="10" fillId="0" borderId="3"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1" xfId="0" applyFont="1" applyBorder="1" applyAlignment="1">
      <alignment horizontal="justify" vertical="center"/>
    </xf>
    <xf numFmtId="0" fontId="10" fillId="0" borderId="1" xfId="0" applyFont="1" applyBorder="1" applyAlignment="1">
      <alignment horizontal="center" vertical="center" wrapText="1"/>
    </xf>
    <xf numFmtId="0" fontId="10" fillId="10" borderId="4" xfId="0" applyFont="1" applyFill="1" applyBorder="1" applyAlignment="1">
      <alignment horizontal="justify" vertical="center" wrapText="1"/>
    </xf>
    <xf numFmtId="0" fontId="10" fillId="10" borderId="5" xfId="0" applyFont="1" applyFill="1" applyBorder="1" applyAlignment="1">
      <alignment horizontal="justify" vertical="center"/>
    </xf>
    <xf numFmtId="0" fontId="10" fillId="10" borderId="15" xfId="0" applyFont="1" applyFill="1" applyBorder="1" applyAlignment="1">
      <alignment horizontal="center" vertical="center"/>
    </xf>
    <xf numFmtId="0" fontId="10" fillId="10" borderId="16" xfId="0" applyFont="1" applyFill="1" applyBorder="1" applyAlignment="1">
      <alignment horizontal="center" vertical="center"/>
    </xf>
    <xf numFmtId="0" fontId="19" fillId="28"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19" borderId="17" xfId="0" applyFont="1" applyFill="1" applyBorder="1" applyAlignment="1">
      <alignment horizontal="center" vertical="center" wrapText="1"/>
    </xf>
    <xf numFmtId="0" fontId="10" fillId="10" borderId="18" xfId="0" applyFont="1" applyFill="1" applyBorder="1"/>
    <xf numFmtId="0" fontId="10" fillId="10" borderId="19" xfId="0" applyFont="1" applyFill="1" applyBorder="1"/>
    <xf numFmtId="0" fontId="10" fillId="2" borderId="1" xfId="2" applyFont="1" applyFill="1" applyBorder="1" applyAlignment="1">
      <alignment horizontal="justify" vertical="center" wrapText="1"/>
    </xf>
    <xf numFmtId="0" fontId="13" fillId="2" borderId="1" xfId="2" applyFont="1" applyFill="1" applyBorder="1" applyAlignment="1">
      <alignment horizontal="justify" vertical="center" wrapText="1"/>
    </xf>
    <xf numFmtId="0" fontId="10" fillId="5" borderId="1" xfId="2"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10" borderId="5" xfId="0" applyFont="1" applyFill="1" applyBorder="1" applyAlignment="1">
      <alignment horizontal="justify" vertical="center" wrapText="1"/>
    </xf>
    <xf numFmtId="0" fontId="10" fillId="0" borderId="4" xfId="0" applyFont="1" applyBorder="1" applyAlignment="1">
      <alignment horizontal="left" vertical="center" wrapText="1"/>
    </xf>
    <xf numFmtId="0" fontId="10" fillId="0" borderId="8" xfId="0" applyFont="1" applyBorder="1" applyAlignment="1">
      <alignment horizontal="left" vertical="center" wrapText="1"/>
    </xf>
    <xf numFmtId="0" fontId="10" fillId="0" borderId="1" xfId="0" applyFont="1" applyBorder="1" applyAlignment="1">
      <alignment horizontal="center" vertical="center"/>
    </xf>
    <xf numFmtId="0" fontId="10" fillId="27"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1" borderId="4" xfId="0" applyFont="1" applyFill="1" applyBorder="1" applyAlignment="1">
      <alignment horizontal="center" vertical="center" wrapText="1"/>
    </xf>
    <xf numFmtId="0" fontId="10" fillId="21" borderId="5" xfId="0" applyFont="1" applyFill="1" applyBorder="1" applyAlignment="1">
      <alignment horizontal="center" vertical="center" wrapText="1"/>
    </xf>
    <xf numFmtId="0" fontId="12" fillId="0" borderId="1" xfId="0" applyFont="1" applyBorder="1" applyAlignment="1">
      <alignment horizontal="center" vertical="center" wrapText="1"/>
    </xf>
    <xf numFmtId="0" fontId="10" fillId="24" borderId="1" xfId="2" applyFont="1" applyFill="1" applyBorder="1" applyAlignment="1">
      <alignment horizontal="center" vertical="center" wrapText="1"/>
    </xf>
    <xf numFmtId="0" fontId="9" fillId="0" borderId="1" xfId="0" applyFont="1" applyBorder="1" applyAlignment="1">
      <alignment horizontal="left" vertical="center" wrapText="1"/>
    </xf>
    <xf numFmtId="0" fontId="10" fillId="8" borderId="14"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2" borderId="1" xfId="0" applyFont="1" applyFill="1" applyBorder="1" applyAlignment="1">
      <alignment horizontal="left" vertical="center"/>
    </xf>
    <xf numFmtId="0" fontId="12" fillId="15" borderId="11" xfId="0" applyFont="1" applyFill="1" applyBorder="1" applyAlignment="1">
      <alignment horizontal="center" vertical="center" wrapText="1"/>
    </xf>
    <xf numFmtId="0" fontId="10" fillId="0" borderId="12" xfId="0" applyFont="1" applyBorder="1"/>
    <xf numFmtId="0" fontId="10" fillId="0" borderId="13" xfId="0" applyFont="1" applyBorder="1"/>
    <xf numFmtId="0" fontId="12" fillId="0" borderId="11" xfId="0" applyFont="1" applyBorder="1" applyAlignment="1">
      <alignment horizontal="center" vertical="center" wrapText="1"/>
    </xf>
    <xf numFmtId="0" fontId="10" fillId="19" borderId="11" xfId="0" applyFont="1" applyFill="1" applyBorder="1" applyAlignment="1">
      <alignment horizontal="justify" vertical="center" wrapText="1"/>
    </xf>
    <xf numFmtId="0" fontId="10" fillId="10" borderId="12" xfId="0" applyFont="1" applyFill="1" applyBorder="1" applyAlignment="1">
      <alignment horizontal="justify"/>
    </xf>
    <xf numFmtId="0" fontId="10" fillId="10" borderId="13" xfId="0" applyFont="1" applyFill="1" applyBorder="1" applyAlignment="1">
      <alignment horizontal="justify"/>
    </xf>
    <xf numFmtId="0" fontId="11" fillId="15" borderId="11" xfId="0" applyFont="1" applyFill="1" applyBorder="1" applyAlignment="1">
      <alignment horizontal="left" vertical="center" wrapText="1"/>
    </xf>
    <xf numFmtId="0" fontId="12" fillId="15" borderId="11" xfId="0" applyFont="1" applyFill="1" applyBorder="1" applyAlignment="1">
      <alignment horizontal="left" vertical="center" wrapText="1"/>
    </xf>
    <xf numFmtId="1" fontId="12" fillId="15" borderId="11" xfId="0" applyNumberFormat="1" applyFont="1" applyFill="1" applyBorder="1" applyAlignment="1">
      <alignment horizontal="left" vertical="center" wrapText="1"/>
    </xf>
    <xf numFmtId="14" fontId="12" fillId="15" borderId="11" xfId="0" applyNumberFormat="1" applyFont="1" applyFill="1" applyBorder="1" applyAlignment="1">
      <alignment horizontal="center" vertical="center" wrapText="1"/>
    </xf>
    <xf numFmtId="0" fontId="11" fillId="0" borderId="11" xfId="0" applyFont="1" applyBorder="1" applyAlignment="1">
      <alignment horizontal="left" vertical="center" wrapText="1"/>
    </xf>
    <xf numFmtId="0" fontId="14" fillId="15" borderId="11" xfId="0" applyFont="1" applyFill="1" applyBorder="1" applyAlignment="1">
      <alignment horizontal="left" vertical="center" wrapText="1"/>
    </xf>
    <xf numFmtId="1" fontId="12" fillId="0" borderId="11" xfId="0" applyNumberFormat="1" applyFont="1" applyBorder="1" applyAlignment="1">
      <alignment horizontal="center" vertical="center" wrapText="1"/>
    </xf>
    <xf numFmtId="0" fontId="9" fillId="0" borderId="12" xfId="0" applyFont="1" applyBorder="1"/>
    <xf numFmtId="0" fontId="9" fillId="0" borderId="13" xfId="0" applyFont="1" applyBorder="1"/>
    <xf numFmtId="0" fontId="12" fillId="0" borderId="11" xfId="0" applyFont="1" applyBorder="1" applyAlignment="1">
      <alignment horizontal="left" vertical="center" wrapText="1"/>
    </xf>
    <xf numFmtId="0" fontId="12" fillId="25" borderId="11" xfId="0" applyFont="1" applyFill="1" applyBorder="1" applyAlignment="1">
      <alignment horizontal="left" vertical="center"/>
    </xf>
    <xf numFmtId="0" fontId="12" fillId="25" borderId="11" xfId="0" applyFont="1" applyFill="1" applyBorder="1" applyAlignment="1">
      <alignment horizontal="left" vertical="center" wrapText="1"/>
    </xf>
    <xf numFmtId="0" fontId="11" fillId="10" borderId="1"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0" fillId="2" borderId="1" xfId="2" applyFont="1" applyFill="1" applyBorder="1" applyAlignment="1">
      <alignment horizontal="center" vertical="center" wrapText="1"/>
    </xf>
    <xf numFmtId="0" fontId="12" fillId="0" borderId="1" xfId="5" applyFont="1" applyBorder="1" applyAlignment="1">
      <alignment horizontal="center" vertical="center" wrapText="1"/>
    </xf>
    <xf numFmtId="0" fontId="10" fillId="2" borderId="1" xfId="5" applyFont="1" applyFill="1" applyBorder="1" applyAlignment="1">
      <alignment horizontal="left" vertical="center" wrapText="1"/>
    </xf>
    <xf numFmtId="0" fontId="10" fillId="2" borderId="1" xfId="5" applyFont="1" applyFill="1" applyBorder="1" applyAlignment="1">
      <alignment horizontal="justify" vertical="center" wrapText="1"/>
    </xf>
    <xf numFmtId="0" fontId="10" fillId="0" borderId="1" xfId="5" applyFont="1" applyBorder="1" applyAlignment="1">
      <alignment horizontal="justify" vertical="center" wrapText="1"/>
    </xf>
    <xf numFmtId="0" fontId="10" fillId="21" borderId="4" xfId="5" applyFont="1" applyFill="1" applyBorder="1" applyAlignment="1">
      <alignment horizontal="center" vertical="center" wrapText="1"/>
    </xf>
    <xf numFmtId="0" fontId="10" fillId="21" borderId="5" xfId="5" applyFont="1" applyFill="1" applyBorder="1" applyAlignment="1">
      <alignment horizontal="center" vertical="center" wrapText="1"/>
    </xf>
    <xf numFmtId="0" fontId="10" fillId="0" borderId="1" xfId="5" applyFont="1" applyBorder="1" applyAlignment="1">
      <alignment horizontal="left" vertical="center" wrapText="1"/>
    </xf>
    <xf numFmtId="14" fontId="10" fillId="2" borderId="1" xfId="0" applyNumberFormat="1" applyFont="1" applyFill="1" applyBorder="1" applyAlignment="1">
      <alignment horizontal="center" vertical="center" wrapText="1"/>
    </xf>
    <xf numFmtId="0" fontId="9" fillId="2" borderId="0" xfId="0" applyFont="1" applyFill="1" applyAlignment="1">
      <alignment horizontal="left"/>
    </xf>
    <xf numFmtId="1" fontId="12" fillId="0" borderId="1" xfId="0" applyNumberFormat="1" applyFont="1" applyBorder="1" applyAlignment="1">
      <alignment horizontal="center" vertical="center" wrapText="1"/>
    </xf>
    <xf numFmtId="0" fontId="10" fillId="2" borderId="0" xfId="0" applyFont="1" applyFill="1" applyAlignment="1">
      <alignment horizontal="center"/>
    </xf>
    <xf numFmtId="0" fontId="11" fillId="21" borderId="2" xfId="0" applyFont="1" applyFill="1" applyBorder="1" applyAlignment="1">
      <alignment horizontal="center" vertical="center" wrapText="1"/>
    </xf>
    <xf numFmtId="0" fontId="11" fillId="21" borderId="3"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5" applyFont="1" applyFill="1" applyBorder="1" applyAlignment="1">
      <alignment horizontal="center" vertical="center" wrapText="1"/>
    </xf>
    <xf numFmtId="0" fontId="9" fillId="0" borderId="1" xfId="5" applyFont="1" applyBorder="1" applyAlignment="1">
      <alignment horizontal="center" vertical="center" wrapText="1"/>
    </xf>
    <xf numFmtId="0" fontId="10" fillId="0" borderId="1" xfId="5" applyFont="1" applyBorder="1" applyAlignment="1">
      <alignment horizontal="center" vertical="center" wrapText="1"/>
    </xf>
    <xf numFmtId="0" fontId="10" fillId="2" borderId="1" xfId="5" applyFont="1" applyFill="1" applyBorder="1" applyAlignment="1">
      <alignment horizontal="center" vertical="center"/>
    </xf>
    <xf numFmtId="0" fontId="12" fillId="0" borderId="1" xfId="0" applyFont="1" applyBorder="1" applyAlignment="1">
      <alignment horizontal="left" vertical="center" wrapText="1"/>
    </xf>
    <xf numFmtId="0" fontId="12" fillId="2" borderId="1" xfId="0" applyFont="1" applyFill="1" applyBorder="1" applyAlignment="1">
      <alignment horizontal="center" vertical="center" wrapText="1"/>
    </xf>
    <xf numFmtId="0" fontId="10" fillId="0" borderId="1"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2" borderId="4" xfId="0" applyFont="1" applyFill="1" applyBorder="1" applyAlignment="1">
      <alignment vertical="center"/>
    </xf>
    <xf numFmtId="0" fontId="10" fillId="2" borderId="5" xfId="0" applyFont="1" applyFill="1" applyBorder="1" applyAlignment="1">
      <alignment vertical="center"/>
    </xf>
    <xf numFmtId="0" fontId="10" fillId="2" borderId="4" xfId="0" applyFont="1" applyFill="1" applyBorder="1" applyAlignment="1">
      <alignment vertical="center" wrapText="1"/>
    </xf>
    <xf numFmtId="0" fontId="10" fillId="2" borderId="5" xfId="0" applyFont="1" applyFill="1" applyBorder="1" applyAlignment="1">
      <alignment vertical="center" wrapText="1"/>
    </xf>
    <xf numFmtId="0" fontId="12" fillId="10" borderId="4" xfId="5" applyFont="1" applyFill="1" applyBorder="1" applyAlignment="1">
      <alignment horizontal="justify" vertical="center" wrapText="1"/>
    </xf>
    <xf numFmtId="0" fontId="12" fillId="10" borderId="5" xfId="5" applyFont="1" applyFill="1" applyBorder="1" applyAlignment="1">
      <alignment horizontal="justify" vertical="center"/>
    </xf>
    <xf numFmtId="0" fontId="12" fillId="10" borderId="15" xfId="5" applyFont="1" applyFill="1" applyBorder="1" applyAlignment="1">
      <alignment horizontal="center" vertical="center"/>
    </xf>
    <xf numFmtId="0" fontId="12" fillId="10" borderId="16" xfId="5" applyFont="1" applyFill="1" applyBorder="1" applyAlignment="1">
      <alignment horizontal="center" vertical="center"/>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15" borderId="4" xfId="4" applyFont="1" applyFill="1" applyBorder="1" applyAlignment="1">
      <alignment horizontal="center" vertical="center" wrapText="1"/>
    </xf>
    <xf numFmtId="0" fontId="10" fillId="15" borderId="8" xfId="4" applyFont="1" applyFill="1" applyBorder="1" applyAlignment="1">
      <alignment horizontal="center" vertical="center" wrapText="1"/>
    </xf>
    <xf numFmtId="0" fontId="10" fillId="15" borderId="5" xfId="4" applyFont="1" applyFill="1" applyBorder="1" applyAlignment="1">
      <alignment horizontal="center" vertical="center" wrapText="1"/>
    </xf>
    <xf numFmtId="0" fontId="11" fillId="0" borderId="1" xfId="4" applyFont="1" applyBorder="1" applyAlignment="1">
      <alignment horizontal="center" vertical="center" wrapText="1"/>
    </xf>
    <xf numFmtId="0" fontId="12" fillId="15" borderId="1" xfId="4" applyFont="1" applyFill="1" applyBorder="1" applyAlignment="1">
      <alignment horizontal="center" vertical="center" wrapText="1"/>
    </xf>
    <xf numFmtId="0" fontId="12" fillId="15" borderId="1" xfId="4" applyFont="1" applyFill="1" applyBorder="1" applyAlignment="1">
      <alignment horizontal="center" vertical="center"/>
    </xf>
    <xf numFmtId="14" fontId="10" fillId="0" borderId="1" xfId="5" applyNumberFormat="1" applyFont="1" applyBorder="1" applyAlignment="1">
      <alignment horizontal="center" vertical="center" wrapText="1"/>
    </xf>
    <xf numFmtId="0" fontId="12" fillId="0" borderId="1" xfId="5" applyFont="1" applyBorder="1" applyAlignment="1">
      <alignment horizontal="left" vertical="center" wrapText="1"/>
    </xf>
    <xf numFmtId="0" fontId="9" fillId="0" borderId="1" xfId="5"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10" fillId="0" borderId="5" xfId="0" applyFont="1" applyBorder="1" applyAlignment="1">
      <alignment horizontal="left" vertical="center" wrapText="1"/>
    </xf>
    <xf numFmtId="0" fontId="10" fillId="2" borderId="4"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1" borderId="2" xfId="0" applyFont="1" applyFill="1" applyBorder="1" applyAlignment="1">
      <alignment horizontal="center" vertical="center" wrapText="1"/>
    </xf>
    <xf numFmtId="0" fontId="10" fillId="21" borderId="3" xfId="0" applyFont="1" applyFill="1" applyBorder="1" applyAlignment="1">
      <alignment horizontal="center" vertical="center" wrapText="1"/>
    </xf>
    <xf numFmtId="0" fontId="10" fillId="2" borderId="5" xfId="0" applyFont="1" applyFill="1" applyBorder="1" applyAlignment="1">
      <alignment horizontal="left" vertical="center"/>
    </xf>
    <xf numFmtId="0" fontId="10" fillId="2" borderId="5" xfId="0" applyFont="1" applyFill="1" applyBorder="1" applyAlignment="1">
      <alignment horizontal="left" vertical="center" wrapText="1"/>
    </xf>
    <xf numFmtId="0" fontId="10" fillId="8" borderId="4" xfId="0" applyFont="1" applyFill="1" applyBorder="1" applyAlignment="1">
      <alignment horizontal="center" vertical="center" wrapText="1"/>
    </xf>
    <xf numFmtId="1" fontId="12" fillId="0" borderId="4" xfId="0" applyNumberFormat="1" applyFont="1" applyBorder="1" applyAlignment="1">
      <alignment horizontal="center" vertical="center" wrapText="1"/>
    </xf>
    <xf numFmtId="1" fontId="12" fillId="0" borderId="5" xfId="0" applyNumberFormat="1" applyFont="1" applyBorder="1" applyAlignment="1">
      <alignment horizontal="center"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0" fillId="2" borderId="4" xfId="0" applyFont="1" applyFill="1" applyBorder="1" applyAlignment="1">
      <alignment horizontal="left" vertical="center"/>
    </xf>
    <xf numFmtId="14" fontId="10" fillId="2" borderId="1" xfId="0" applyNumberFormat="1" applyFont="1" applyFill="1" applyBorder="1" applyAlignment="1">
      <alignment horizontal="left" vertical="center" wrapText="1"/>
    </xf>
    <xf numFmtId="14" fontId="10" fillId="0" borderId="1" xfId="0" applyNumberFormat="1" applyFont="1" applyBorder="1" applyAlignment="1">
      <alignment horizontal="left" vertical="center" wrapText="1"/>
    </xf>
    <xf numFmtId="0" fontId="10" fillId="24" borderId="4" xfId="2" applyFont="1" applyFill="1" applyBorder="1" applyAlignment="1">
      <alignment horizontal="left" vertical="center" wrapText="1"/>
    </xf>
    <xf numFmtId="0" fontId="10" fillId="24" borderId="5" xfId="2" applyFont="1" applyFill="1" applyBorder="1" applyAlignment="1">
      <alignment horizontal="left" vertical="center" wrapText="1"/>
    </xf>
    <xf numFmtId="0" fontId="7" fillId="0" borderId="1" xfId="4" applyFont="1" applyBorder="1" applyAlignment="1">
      <alignment horizontal="left" vertical="top"/>
    </xf>
    <xf numFmtId="0" fontId="6" fillId="6" borderId="1" xfId="4" applyFont="1" applyFill="1" applyBorder="1" applyAlignment="1">
      <alignment horizontal="center"/>
    </xf>
  </cellXfs>
  <cellStyles count="8">
    <cellStyle name="Moneda 2" xfId="3" xr:uid="{00000000-0005-0000-0000-000000000000}"/>
    <cellStyle name="Normal" xfId="0" builtinId="0"/>
    <cellStyle name="Normal 2" xfId="5" xr:uid="{A40C8DA5-E42D-4915-A6D9-741C860BB34A}"/>
    <cellStyle name="Normal 2 2" xfId="1" xr:uid="{00000000-0005-0000-0000-000002000000}"/>
    <cellStyle name="Normal 2 2 2" xfId="4" xr:uid="{0DA5763F-11ED-4459-B70C-6F4A7CA081E5}"/>
    <cellStyle name="Normal 3" xfId="2" xr:uid="{00000000-0005-0000-0000-000003000000}"/>
    <cellStyle name="Porcentaje 2" xfId="7" xr:uid="{C3E027B0-C21F-4369-866A-4A4A3DFBBF1E}"/>
    <cellStyle name="TableStyleLight1" xfId="6" xr:uid="{584D7235-82FF-4C91-A527-71F65D121D90}"/>
  </cellStyles>
  <dxfs count="111">
    <dxf>
      <fill>
        <patternFill>
          <bgColor theme="5"/>
        </patternFill>
      </fill>
    </dxf>
    <dxf>
      <fill>
        <patternFill>
          <bgColor rgb="FFFFFF00"/>
        </patternFill>
      </fill>
    </dxf>
    <dxf>
      <fill>
        <patternFill>
          <bgColor rgb="FF00B050"/>
        </patternFill>
      </fill>
    </dxf>
    <dxf>
      <fill>
        <patternFill>
          <bgColor rgb="FFFF0000"/>
        </patternFill>
      </fill>
    </dxf>
    <dxf>
      <font>
        <sz val="11"/>
        <color rgb="FF000000"/>
        <name val="Calibri"/>
      </font>
      <fill>
        <patternFill patternType="solid">
          <fgColor rgb="FFED7D31"/>
          <bgColor rgb="FFED7D31"/>
        </patternFill>
      </fill>
    </dxf>
    <dxf>
      <font>
        <sz val="11"/>
        <color rgb="FF000000"/>
        <name val="Calibri"/>
      </font>
      <fill>
        <patternFill patternType="solid">
          <fgColor rgb="FFFFFF00"/>
          <bgColor rgb="FFFFFF00"/>
        </patternFill>
      </fill>
    </dxf>
    <dxf>
      <font>
        <sz val="11"/>
        <color rgb="FF000000"/>
        <name val="Calibri"/>
      </font>
      <fill>
        <patternFill patternType="solid">
          <fgColor rgb="FF00B050"/>
          <bgColor rgb="FF00B050"/>
        </patternFill>
      </fill>
    </dxf>
    <dxf>
      <font>
        <sz val="11"/>
        <color rgb="FF000000"/>
        <name val="Calibri"/>
      </font>
      <fill>
        <patternFill patternType="solid">
          <fgColor rgb="FFFF0000"/>
          <bgColor rgb="FFFF0000"/>
        </patternFill>
      </fill>
    </dxf>
    <dxf>
      <fill>
        <patternFill>
          <bgColor rgb="FF00B050"/>
        </patternFill>
      </fill>
    </dxf>
    <dxf>
      <fill>
        <patternFill>
          <bgColor theme="5"/>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ont>
        <sz val="11"/>
        <color rgb="FF000000"/>
        <name val="Calibri"/>
      </font>
      <fill>
        <patternFill>
          <bgColor rgb="FFED7D31"/>
        </patternFill>
      </fill>
    </dxf>
    <dxf>
      <fill>
        <patternFill>
          <bgColor theme="5"/>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theme="5"/>
        </patternFill>
      </fill>
    </dxf>
    <dxf>
      <font>
        <sz val="11"/>
        <color rgb="FF000000"/>
        <name val="Calibri"/>
      </font>
      <fill>
        <patternFill>
          <bgColor rgb="FFED7D31"/>
        </patternFill>
      </fill>
    </dxf>
    <dxf>
      <font>
        <b/>
        <i val="0"/>
        <color rgb="FF700000"/>
      </font>
      <fill>
        <patternFill>
          <bgColor rgb="FFFF4B4B"/>
        </patternFill>
      </fill>
    </dxf>
    <dxf>
      <font>
        <b/>
        <i val="0"/>
        <color theme="7" tint="-0.499984740745262"/>
      </font>
      <fill>
        <patternFill>
          <bgColor theme="7" tint="0.59996337778862885"/>
        </patternFill>
      </fill>
    </dxf>
    <dxf>
      <font>
        <b/>
        <i val="0"/>
        <color theme="5" tint="-0.499984740745262"/>
      </font>
      <fill>
        <patternFill>
          <bgColor rgb="FFEF894B"/>
        </patternFill>
      </fill>
    </dxf>
    <dxf>
      <font>
        <b/>
        <i val="0"/>
        <color theme="9" tint="-0.499984740745262"/>
      </font>
      <fill>
        <patternFill>
          <bgColor theme="9" tint="0.59996337778862885"/>
        </patternFill>
      </fill>
    </dxf>
    <dxf>
      <fill>
        <patternFill>
          <bgColor rgb="FFFF0000"/>
        </patternFill>
      </fill>
    </dxf>
    <dxf>
      <fill>
        <patternFill>
          <bgColor rgb="FF00B050"/>
        </patternFill>
      </fill>
    </dxf>
    <dxf>
      <fill>
        <patternFill>
          <bgColor rgb="FFFFFF00"/>
        </patternFill>
      </fill>
    </dxf>
    <dxf>
      <fill>
        <patternFill>
          <bgColor theme="5"/>
        </patternFill>
      </fill>
    </dxf>
    <dxf>
      <font>
        <b/>
        <i val="0"/>
        <color rgb="FF700000"/>
      </font>
      <fill>
        <patternFill>
          <bgColor rgb="FFFF4B4B"/>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ill>
        <patternFill>
          <bgColor rgb="FF00B050"/>
        </patternFill>
      </fill>
    </dxf>
    <dxf>
      <fill>
        <patternFill>
          <bgColor rgb="FFFFFF00"/>
        </patternFill>
      </fill>
    </dxf>
    <dxf>
      <fill>
        <patternFill>
          <bgColor theme="5"/>
        </patternFill>
      </fill>
    </dxf>
    <dxf>
      <fill>
        <patternFill>
          <bgColor rgb="FFFF0000"/>
        </patternFill>
      </fill>
    </dxf>
    <dxf>
      <font>
        <sz val="11"/>
        <color rgb="FF000000"/>
        <name val="Calibri"/>
      </font>
      <fill>
        <patternFill patternType="solid">
          <fgColor rgb="FFFF0000"/>
          <bgColor rgb="FFFF0000"/>
        </patternFill>
      </fill>
    </dxf>
    <dxf>
      <font>
        <sz val="11"/>
        <color rgb="FF000000"/>
        <name val="Calibri"/>
      </font>
      <fill>
        <patternFill patternType="solid">
          <fgColor rgb="FFED7D31"/>
          <bgColor rgb="FFED7D31"/>
        </patternFill>
      </fill>
    </dxf>
    <dxf>
      <font>
        <sz val="11"/>
        <color rgb="FF000000"/>
        <name val="Calibri"/>
      </font>
      <fill>
        <patternFill patternType="solid">
          <fgColor rgb="FFFFFF00"/>
          <bgColor rgb="FFFFFF00"/>
        </patternFill>
      </fill>
    </dxf>
    <dxf>
      <font>
        <sz val="11"/>
        <color rgb="FF000000"/>
        <name val="Calibri"/>
      </font>
      <fill>
        <patternFill patternType="solid">
          <fgColor rgb="FF00B050"/>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theme="5"/>
        </patternFill>
      </fill>
    </dxf>
    <dxf>
      <fill>
        <patternFill>
          <bgColor rgb="FF00B050"/>
        </patternFill>
      </fill>
    </dxf>
    <dxf>
      <font>
        <sz val="11"/>
        <color rgb="FF000000"/>
        <name val="Calibri"/>
      </font>
      <fill>
        <patternFill patternType="solid">
          <fgColor rgb="FF00B050"/>
          <bgColor rgb="FF00B050"/>
        </patternFill>
      </fill>
    </dxf>
    <dxf>
      <font>
        <sz val="11"/>
        <color rgb="FF000000"/>
        <name val="Calibri"/>
      </font>
      <fill>
        <patternFill patternType="solid">
          <fgColor rgb="FFED7D31"/>
          <bgColor rgb="FFED7D31"/>
        </patternFill>
      </fill>
    </dxf>
    <dxf>
      <font>
        <sz val="11"/>
        <color rgb="FF000000"/>
        <name val="Calibri"/>
      </font>
      <fill>
        <patternFill patternType="solid">
          <fgColor rgb="FFFF0000"/>
          <bgColor rgb="FFFF0000"/>
        </patternFill>
      </fill>
    </dxf>
    <dxf>
      <font>
        <sz val="11"/>
        <color rgb="FF000000"/>
        <name val="Calibri"/>
      </font>
      <fill>
        <patternFill patternType="solid">
          <fgColor rgb="FFFFFF00"/>
          <bgColor rgb="FFFFFF00"/>
        </patternFill>
      </fill>
    </dxf>
    <dxf>
      <fill>
        <patternFill>
          <bgColor rgb="FFFFFF00"/>
        </patternFill>
      </fill>
    </dxf>
    <dxf>
      <fill>
        <patternFill>
          <bgColor rgb="FFFF0000"/>
        </patternFill>
      </fill>
    </dxf>
    <dxf>
      <fill>
        <patternFill>
          <bgColor rgb="FF00B050"/>
        </patternFill>
      </fill>
    </dxf>
    <dxf>
      <fill>
        <patternFill>
          <bgColor theme="5"/>
        </patternFill>
      </fill>
    </dxf>
    <dxf>
      <fill>
        <patternFill>
          <bgColor rgb="FF00B050"/>
        </patternFill>
      </fill>
    </dxf>
    <dxf>
      <fill>
        <patternFill>
          <bgColor rgb="FFFF0000"/>
        </patternFill>
      </fill>
    </dxf>
    <dxf>
      <fill>
        <patternFill>
          <bgColor theme="5"/>
        </patternFill>
      </fill>
    </dxf>
    <dxf>
      <fill>
        <patternFill>
          <bgColor rgb="FFFFFF0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colors>
    <mruColors>
      <color rgb="FF1800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D168D243-B5D0-4ABC-AF6F-482D654817C0}"/>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2D2682E-457F-433F-B3E9-83217380B607}"/>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2FBBC175-B16B-4A00-98DD-E9221D2B517A}"/>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4ECB149E-B3DC-4AB2-9703-CFC8ED1D575A}"/>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3C0E2B32-19AF-4293-8F57-BDFA782959B2}"/>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D4ABCD8D-47E8-488D-A3E9-6FA6028EE3C4}"/>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5AF2E1B0-5562-4178-ADC7-B4B8E062B230}"/>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C91A5FEA-556A-4415-A05D-11E93B07208E}"/>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USUARIO/AppData/Local/Temp/Rar$DIa2716.43797/corrupcion-gestion-document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USUARIO/AppData/Local/Temp/Rar$DIa2716.38629/corrupcion%20tecnologi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USUARIO/AppData/Local/Temp/Rar$DIa2716.48301/corrupcion-control-disciplinario%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USUARIO/AppData/Local/Temp/Rar$DIa2716.41791/CORRUPCION%20CONTROL%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AppData/Local/Temp/Rar$DIa6464.16871/CORRUPCION%20CONSTRUCCION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KELLY%20SERRANO/Documents/Cuarentena/PAAC/2do%20seguimiento%202020/Documentos%20PAAC%20web/riesgos%20corrucpcion%202020/Parqu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O/AppData/Local/Temp/Rar$DIa6464.3972/corrupcion_comunicaciones%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UARIO/AppData/Local/Temp/Rar$DIa6464.17866/corrupcion%20talento%20humano%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UARIO/AppData/Local/Temp/Rar$DIa6464.40619/corrupcion_financie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IDRD\Informes%20control%20interno\Respuesta%20OCI%20348063\7.%20GestionFinanciera2409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USUARIO/AppData/Local/Temp/Rar$DIa6464.6117/corrupcion%20%20recursos%20fisicos%20%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USUARIO/AppData/Local/Temp/Rar$DIa2716.1057/corrupcion%20juridica%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Criterios impacto 1"/>
      <sheetName val="Parámetros"/>
    </sheetNames>
    <sheetDataSet>
      <sheetData sheetId="0" refreshError="1"/>
      <sheetData sheetId="1"/>
      <sheetData sheetId="2">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Criterios impacto"/>
      <sheetName val="Parámetros"/>
    </sheetNames>
    <sheetDataSet>
      <sheetData sheetId="0" refreshError="1"/>
      <sheetData sheetId="1"/>
      <sheetData sheetId="2">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impacto 1"/>
      <sheetName val="Matriz Riesgos"/>
      <sheetName val="Parámetros"/>
    </sheetNames>
    <sheetDataSet>
      <sheetData sheetId="0"/>
      <sheetData sheetId="1" refreshError="1"/>
      <sheetData sheetId="2">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Actualizados"/>
      <sheetName val="Criterios impacto 1"/>
      <sheetName val="Parámetros"/>
    </sheetNames>
    <sheetDataSet>
      <sheetData sheetId="0" refreshError="1"/>
      <sheetData sheetId="1"/>
      <sheetData sheetId="2">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rucciones"/>
      <sheetName val="Criterios impacto 2"/>
      <sheetName val="Criterios impacto 1"/>
      <sheetName val="Parámetro"/>
      <sheetName val="Riesgos_PROCESO_STC"/>
      <sheetName val="Riesgos_P-SERVICIOCIUDADANO_STC"/>
    </sheetNames>
    <sheetDataSet>
      <sheetData sheetId="0" refreshError="1"/>
      <sheetData sheetId="1">
        <row r="3">
          <cell r="H3" t="str">
            <v>NO</v>
          </cell>
        </row>
      </sheetData>
      <sheetData sheetId="2">
        <row r="3">
          <cell r="H3" t="str">
            <v>NO</v>
          </cell>
        </row>
      </sheetData>
      <sheetData sheetId="3">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Criterios impacto"/>
      <sheetName val="Parámetros"/>
    </sheetNames>
    <sheetDataSet>
      <sheetData sheetId="0" refreshError="1"/>
      <sheetData sheetId="1">
        <row r="12">
          <cell r="H12" t="str">
            <v>SI</v>
          </cell>
        </row>
        <row r="13">
          <cell r="H13" t="str">
            <v>SI</v>
          </cell>
        </row>
        <row r="14">
          <cell r="H14" t="str">
            <v>SI</v>
          </cell>
        </row>
        <row r="15">
          <cell r="H15" t="str">
            <v>NO</v>
          </cell>
        </row>
        <row r="16">
          <cell r="H16" t="str">
            <v>SI</v>
          </cell>
        </row>
        <row r="17">
          <cell r="H17" t="str">
            <v>NO</v>
          </cell>
        </row>
        <row r="18">
          <cell r="H18" t="str">
            <v>NO</v>
          </cell>
        </row>
        <row r="19">
          <cell r="H19" t="str">
            <v>SI</v>
          </cell>
        </row>
        <row r="20">
          <cell r="H20" t="str">
            <v>NO</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Criterios impacto 1"/>
      <sheetName val="Parámetros"/>
    </sheetNames>
    <sheetDataSet>
      <sheetData sheetId="0" refreshError="1"/>
      <sheetData sheetId="1">
        <row r="13">
          <cell r="H13" t="str">
            <v>SI</v>
          </cell>
        </row>
        <row r="14">
          <cell r="H14" t="str">
            <v>NO</v>
          </cell>
        </row>
        <row r="15">
          <cell r="H15" t="str">
            <v>NO</v>
          </cell>
        </row>
        <row r="16">
          <cell r="H16" t="str">
            <v>NO</v>
          </cell>
        </row>
        <row r="17">
          <cell r="H17" t="str">
            <v>NO</v>
          </cell>
        </row>
        <row r="18">
          <cell r="H18" t="str">
            <v>NO</v>
          </cell>
        </row>
        <row r="19">
          <cell r="H19" t="str">
            <v>NO</v>
          </cell>
        </row>
        <row r="20">
          <cell r="H20" t="str">
            <v>NO</v>
          </cell>
        </row>
      </sheetData>
      <sheetData sheetId="2">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impacto 3"/>
      <sheetName val="Criterios impacto 2"/>
      <sheetName val="Criterios impacto 1"/>
      <sheetName val="Matriz Riesgos"/>
      <sheetName val="Parámetros"/>
    </sheetNames>
    <sheetDataSet>
      <sheetData sheetId="0"/>
      <sheetData sheetId="1"/>
      <sheetData sheetId="2"/>
      <sheetData sheetId="3" refreshError="1"/>
      <sheetData sheetId="4">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Financiera"/>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Criterios impacto 1"/>
      <sheetName val="Parámetros"/>
    </sheetNames>
    <sheetDataSet>
      <sheetData sheetId="0" refreshError="1"/>
      <sheetData sheetId="1">
        <row r="20">
          <cell r="H20" t="str">
            <v>NO</v>
          </cell>
        </row>
      </sheetData>
      <sheetData sheetId="2">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Criterios impacto 1"/>
      <sheetName val="Criterios impacto 2"/>
      <sheetName val="Parámetros"/>
    </sheetNames>
    <sheetDataSet>
      <sheetData sheetId="0" refreshError="1"/>
      <sheetData sheetId="1" refreshError="1"/>
      <sheetData sheetId="2" refreshError="1"/>
      <sheetData sheetId="3">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I43"/>
  <sheetViews>
    <sheetView tabSelected="1" zoomScale="44" zoomScaleNormal="44" zoomScaleSheetLayoutView="70" workbookViewId="0">
      <selection activeCell="B3" sqref="B3"/>
    </sheetView>
  </sheetViews>
  <sheetFormatPr baseColWidth="10" defaultColWidth="11.42578125" defaultRowHeight="20.25" x14ac:dyDescent="0.3"/>
  <cols>
    <col min="1" max="1" width="90.7109375" style="132" customWidth="1"/>
    <col min="2" max="2" width="43.7109375" style="12" bestFit="1" customWidth="1"/>
    <col min="3" max="3" width="10.140625" style="12" bestFit="1" customWidth="1"/>
    <col min="4" max="4" width="18.28515625" style="12" bestFit="1" customWidth="1"/>
    <col min="5" max="5" width="20.85546875" style="12" bestFit="1" customWidth="1"/>
    <col min="6" max="6" width="43.28515625" style="12" bestFit="1" customWidth="1"/>
    <col min="7" max="7" width="75.42578125" style="8" bestFit="1" customWidth="1"/>
    <col min="8" max="8" width="73.5703125" style="12" bestFit="1" customWidth="1"/>
    <col min="9" max="9" width="24.140625" style="12" bestFit="1" customWidth="1"/>
    <col min="10" max="10" width="62.85546875" style="12" bestFit="1" customWidth="1"/>
    <col min="11" max="11" width="15.7109375" style="12" bestFit="1" customWidth="1"/>
    <col min="12" max="12" width="16.7109375" style="129" bestFit="1" customWidth="1"/>
    <col min="13" max="13" width="18" style="12" bestFit="1" customWidth="1"/>
    <col min="14" max="14" width="86.85546875" style="12" bestFit="1" customWidth="1"/>
    <col min="15" max="15" width="62.85546875" style="12" bestFit="1" customWidth="1"/>
    <col min="16" max="16" width="50.42578125" style="12" bestFit="1" customWidth="1"/>
    <col min="17" max="17" width="144" style="12" bestFit="1" customWidth="1"/>
    <col min="18" max="18" width="123.5703125" style="12" bestFit="1" customWidth="1"/>
    <col min="19" max="19" width="114.42578125" style="12" bestFit="1" customWidth="1"/>
    <col min="20" max="20" width="90.7109375" style="12" bestFit="1" customWidth="1"/>
    <col min="21" max="21" width="80" style="12" bestFit="1" customWidth="1"/>
    <col min="22" max="22" width="173.5703125" style="12" bestFit="1" customWidth="1"/>
    <col min="23" max="23" width="28.42578125" style="130" bestFit="1" customWidth="1"/>
    <col min="24" max="24" width="31.28515625" style="130" bestFit="1" customWidth="1"/>
    <col min="25" max="25" width="16.42578125" style="130" bestFit="1" customWidth="1"/>
    <col min="26" max="26" width="22.85546875" style="130" bestFit="1" customWidth="1"/>
    <col min="27" max="27" width="28.7109375" style="130" bestFit="1" customWidth="1"/>
    <col min="28" max="28" width="67.28515625" style="130" bestFit="1" customWidth="1"/>
    <col min="29" max="29" width="29" style="130" bestFit="1" customWidth="1"/>
    <col min="30" max="30" width="28.7109375" style="130" bestFit="1" customWidth="1"/>
    <col min="31" max="31" width="62.140625" style="130" bestFit="1" customWidth="1"/>
    <col min="32" max="32" width="74.85546875" style="130" bestFit="1" customWidth="1"/>
    <col min="33" max="33" width="20.28515625" style="130" bestFit="1" customWidth="1"/>
    <col min="34" max="34" width="40.140625" style="130" bestFit="1" customWidth="1"/>
    <col min="35" max="35" width="159.5703125" style="130" bestFit="1" customWidth="1"/>
    <col min="36" max="36" width="42" style="130" bestFit="1" customWidth="1"/>
    <col min="37" max="37" width="40.7109375" style="12" bestFit="1" customWidth="1"/>
    <col min="38" max="38" width="31" style="12" bestFit="1" customWidth="1"/>
    <col min="39" max="39" width="26.140625" style="12" bestFit="1" customWidth="1"/>
    <col min="40" max="40" width="24.140625" style="12" bestFit="1" customWidth="1"/>
    <col min="41" max="41" width="24.28515625" style="12" bestFit="1" customWidth="1"/>
    <col min="42" max="42" width="15.7109375" style="12" customWidth="1"/>
    <col min="43" max="43" width="15.42578125" style="12" bestFit="1" customWidth="1"/>
    <col min="44" max="44" width="55.7109375" style="131" bestFit="1" customWidth="1"/>
    <col min="45" max="45" width="18.28515625" style="12" bestFit="1" customWidth="1"/>
    <col min="46" max="46" width="27.85546875" style="12" bestFit="1" customWidth="1"/>
    <col min="47" max="47" width="174.42578125" style="8" bestFit="1" customWidth="1"/>
    <col min="48" max="48" width="44.28515625" style="8" bestFit="1" customWidth="1"/>
    <col min="49" max="49" width="80" style="8" bestFit="1" customWidth="1"/>
    <col min="50" max="50" width="255.28515625" style="8" bestFit="1" customWidth="1"/>
    <col min="51" max="51" width="19" style="8" bestFit="1" customWidth="1"/>
    <col min="52" max="53" width="56.140625" style="8" customWidth="1"/>
    <col min="54" max="16384" width="11.42578125" style="8"/>
  </cols>
  <sheetData>
    <row r="1" spans="1:95" x14ac:dyDescent="0.3">
      <c r="A1" s="7"/>
      <c r="B1" s="8"/>
      <c r="C1" s="8"/>
      <c r="D1" s="8"/>
      <c r="E1" s="8"/>
      <c r="F1" s="8"/>
      <c r="H1" s="8"/>
      <c r="I1" s="8"/>
      <c r="J1" s="8"/>
      <c r="K1" s="8"/>
      <c r="L1" s="9"/>
      <c r="M1" s="8"/>
      <c r="N1" s="8"/>
      <c r="O1" s="8"/>
      <c r="P1" s="8"/>
      <c r="Q1" s="8"/>
      <c r="R1" s="8"/>
      <c r="S1" s="8"/>
      <c r="T1" s="8"/>
      <c r="U1" s="8"/>
      <c r="V1" s="8"/>
      <c r="W1" s="10"/>
      <c r="X1" s="10"/>
      <c r="Y1" s="10"/>
      <c r="Z1" s="10"/>
      <c r="AA1" s="10"/>
      <c r="AB1" s="10"/>
      <c r="AC1" s="10"/>
      <c r="AD1" s="10"/>
      <c r="AE1" s="10"/>
      <c r="AF1" s="10"/>
      <c r="AG1" s="10"/>
      <c r="AH1" s="10"/>
      <c r="AI1" s="10"/>
      <c r="AJ1" s="10"/>
      <c r="AK1" s="8"/>
      <c r="AL1" s="8"/>
      <c r="AM1" s="8"/>
      <c r="AN1" s="8"/>
      <c r="AO1" s="8"/>
      <c r="AP1" s="8"/>
      <c r="AQ1" s="8"/>
      <c r="AR1" s="11"/>
      <c r="AS1" s="8"/>
      <c r="AT1" s="8"/>
    </row>
    <row r="2" spans="1:95" ht="31.5" customHeight="1" x14ac:dyDescent="0.3">
      <c r="A2" s="217" t="s">
        <v>266</v>
      </c>
      <c r="B2" s="217"/>
      <c r="C2" s="217"/>
      <c r="D2" s="217"/>
      <c r="E2" s="8"/>
      <c r="F2" s="8"/>
      <c r="H2" s="8"/>
      <c r="I2" s="8"/>
      <c r="J2" s="8"/>
      <c r="K2" s="8"/>
      <c r="L2" s="9"/>
      <c r="M2" s="8"/>
      <c r="N2" s="8"/>
      <c r="O2" s="8"/>
      <c r="P2" s="8"/>
      <c r="Q2" s="8"/>
      <c r="R2" s="8"/>
      <c r="S2" s="8"/>
      <c r="T2" s="8"/>
      <c r="U2" s="8"/>
      <c r="V2" s="8"/>
      <c r="W2" s="10"/>
      <c r="X2" s="10"/>
      <c r="Y2" s="10"/>
      <c r="Z2" s="10"/>
      <c r="AA2" s="10"/>
      <c r="AB2" s="10"/>
      <c r="AC2" s="10"/>
      <c r="AD2" s="10"/>
      <c r="AE2" s="10"/>
      <c r="AF2" s="10"/>
      <c r="AG2" s="10"/>
      <c r="AH2" s="10"/>
      <c r="AI2" s="10"/>
      <c r="AJ2" s="10"/>
      <c r="AK2" s="8"/>
      <c r="AL2" s="8"/>
      <c r="AM2" s="8"/>
      <c r="AN2" s="8"/>
      <c r="AO2" s="8"/>
      <c r="AP2" s="8"/>
      <c r="AQ2" s="8"/>
      <c r="AR2" s="11"/>
      <c r="AS2" s="8"/>
      <c r="AT2" s="8"/>
    </row>
    <row r="3" spans="1:95" ht="33.6" customHeight="1" x14ac:dyDescent="0.3">
      <c r="A3" s="13"/>
      <c r="B3" s="8"/>
      <c r="C3" s="8"/>
      <c r="D3" s="8"/>
      <c r="E3" s="8"/>
      <c r="F3" s="219"/>
      <c r="G3" s="219"/>
      <c r="H3" s="219"/>
      <c r="I3" s="8"/>
      <c r="J3" s="8"/>
      <c r="K3" s="8"/>
      <c r="L3" s="9"/>
      <c r="M3" s="8"/>
      <c r="N3" s="8"/>
      <c r="O3" s="8"/>
      <c r="P3" s="8"/>
      <c r="Q3" s="8"/>
      <c r="R3" s="8"/>
      <c r="S3" s="8"/>
      <c r="T3" s="8"/>
      <c r="U3" s="220" t="s">
        <v>236</v>
      </c>
      <c r="V3" s="221"/>
      <c r="W3" s="10"/>
      <c r="X3" s="10"/>
      <c r="Y3" s="10"/>
      <c r="Z3" s="10"/>
      <c r="AA3" s="10"/>
      <c r="AB3" s="10"/>
      <c r="AC3" s="10"/>
      <c r="AD3" s="10"/>
      <c r="AE3" s="10"/>
      <c r="AF3" s="10"/>
      <c r="AG3" s="10"/>
      <c r="AH3" s="10"/>
      <c r="AI3" s="10"/>
      <c r="AJ3" s="10"/>
      <c r="AK3" s="8"/>
      <c r="AL3" s="8"/>
      <c r="AM3" s="8"/>
      <c r="AN3" s="8"/>
      <c r="AO3" s="8"/>
      <c r="AP3" s="8"/>
      <c r="AQ3" s="8"/>
      <c r="AR3" s="11"/>
      <c r="AS3" s="8"/>
      <c r="AT3" s="8"/>
      <c r="AX3" s="206" t="s">
        <v>235</v>
      </c>
      <c r="AY3" s="207"/>
      <c r="AZ3" s="159" t="s">
        <v>641</v>
      </c>
      <c r="BA3" s="159"/>
    </row>
    <row r="4" spans="1:95" s="10" customFormat="1" ht="141.94999999999999" customHeight="1" x14ac:dyDescent="0.3">
      <c r="A4" s="16" t="s">
        <v>22</v>
      </c>
      <c r="B4" s="16" t="s">
        <v>23</v>
      </c>
      <c r="C4" s="16" t="s">
        <v>24</v>
      </c>
      <c r="D4" s="16" t="s">
        <v>25</v>
      </c>
      <c r="E4" s="16" t="s">
        <v>26</v>
      </c>
      <c r="F4" s="17" t="s">
        <v>226</v>
      </c>
      <c r="G4" s="17" t="s">
        <v>227</v>
      </c>
      <c r="H4" s="17" t="s">
        <v>228</v>
      </c>
      <c r="I4" s="18" t="s">
        <v>27</v>
      </c>
      <c r="J4" s="19" t="s">
        <v>28</v>
      </c>
      <c r="K4" s="20" t="s">
        <v>29</v>
      </c>
      <c r="L4" s="16" t="s">
        <v>30</v>
      </c>
      <c r="M4" s="16" t="s">
        <v>31</v>
      </c>
      <c r="N4" s="16" t="s">
        <v>32</v>
      </c>
      <c r="O4" s="16" t="s">
        <v>33</v>
      </c>
      <c r="P4" s="17" t="s">
        <v>34</v>
      </c>
      <c r="Q4" s="18" t="s">
        <v>229</v>
      </c>
      <c r="R4" s="18" t="s">
        <v>230</v>
      </c>
      <c r="S4" s="18" t="s">
        <v>231</v>
      </c>
      <c r="T4" s="18" t="s">
        <v>35</v>
      </c>
      <c r="U4" s="21" t="s">
        <v>642</v>
      </c>
      <c r="V4" s="21" t="s">
        <v>643</v>
      </c>
      <c r="W4" s="16" t="s">
        <v>36</v>
      </c>
      <c r="X4" s="16" t="s">
        <v>37</v>
      </c>
      <c r="Y4" s="16" t="s">
        <v>38</v>
      </c>
      <c r="Z4" s="16" t="s">
        <v>39</v>
      </c>
      <c r="AA4" s="16" t="s">
        <v>40</v>
      </c>
      <c r="AB4" s="16" t="s">
        <v>41</v>
      </c>
      <c r="AC4" s="16" t="s">
        <v>42</v>
      </c>
      <c r="AD4" s="16" t="s">
        <v>43</v>
      </c>
      <c r="AE4" s="16" t="s">
        <v>44</v>
      </c>
      <c r="AF4" s="16" t="s">
        <v>45</v>
      </c>
      <c r="AG4" s="16" t="s">
        <v>46</v>
      </c>
      <c r="AH4" s="16" t="s">
        <v>47</v>
      </c>
      <c r="AI4" s="16" t="s">
        <v>48</v>
      </c>
      <c r="AJ4" s="16" t="s">
        <v>49</v>
      </c>
      <c r="AK4" s="16" t="s">
        <v>50</v>
      </c>
      <c r="AL4" s="16" t="s">
        <v>51</v>
      </c>
      <c r="AM4" s="16" t="s">
        <v>52</v>
      </c>
      <c r="AN4" s="16" t="s">
        <v>53</v>
      </c>
      <c r="AO4" s="16" t="s">
        <v>54</v>
      </c>
      <c r="AP4" s="16" t="s">
        <v>55</v>
      </c>
      <c r="AQ4" s="16" t="s">
        <v>56</v>
      </c>
      <c r="AR4" s="22" t="s">
        <v>57</v>
      </c>
      <c r="AS4" s="16" t="s">
        <v>58</v>
      </c>
      <c r="AT4" s="16" t="s">
        <v>59</v>
      </c>
      <c r="AU4" s="16" t="s">
        <v>60</v>
      </c>
      <c r="AV4" s="16" t="s">
        <v>61</v>
      </c>
      <c r="AW4" s="23" t="s">
        <v>62</v>
      </c>
      <c r="AX4" s="14" t="s">
        <v>243</v>
      </c>
      <c r="AY4" s="15" t="s">
        <v>244</v>
      </c>
      <c r="AZ4" s="159"/>
      <c r="BA4" s="159"/>
    </row>
    <row r="5" spans="1:95" s="133" customFormat="1" ht="308.45" customHeight="1" x14ac:dyDescent="0.25">
      <c r="A5" s="240" t="s">
        <v>343</v>
      </c>
      <c r="B5" s="24" t="s">
        <v>287</v>
      </c>
      <c r="C5" s="24" t="s">
        <v>65</v>
      </c>
      <c r="D5" s="24" t="s">
        <v>66</v>
      </c>
      <c r="E5" s="24" t="s">
        <v>67</v>
      </c>
      <c r="F5" s="24" t="s">
        <v>288</v>
      </c>
      <c r="G5" s="24" t="s">
        <v>289</v>
      </c>
      <c r="H5" s="25" t="s">
        <v>290</v>
      </c>
      <c r="I5" s="24" t="s">
        <v>82</v>
      </c>
      <c r="J5" s="26" t="str">
        <f>IF(K5&lt;6,"Moderado (3)",IF(K5&lt;12,"Mayor (4)","Catastrófico (5)"))</f>
        <v>Moderado (3)</v>
      </c>
      <c r="K5" s="27">
        <v>5</v>
      </c>
      <c r="L5" s="28" t="str">
        <f>IFERROR(VLOOKUP(CONCATENATE(I5,J5),[2]Parámetro!$A$56:$B$80,2,FALSE),"-")</f>
        <v>Moderado (6)</v>
      </c>
      <c r="M5" s="24" t="s">
        <v>71</v>
      </c>
      <c r="N5" s="29" t="s">
        <v>291</v>
      </c>
      <c r="O5" s="30" t="s">
        <v>292</v>
      </c>
      <c r="P5" s="24" t="s">
        <v>293</v>
      </c>
      <c r="Q5" s="24" t="s">
        <v>294</v>
      </c>
      <c r="R5" s="30" t="s">
        <v>295</v>
      </c>
      <c r="S5" s="30" t="s">
        <v>296</v>
      </c>
      <c r="T5" s="30" t="s">
        <v>297</v>
      </c>
      <c r="U5" s="31" t="s">
        <v>298</v>
      </c>
      <c r="V5" s="31" t="s">
        <v>299</v>
      </c>
      <c r="W5" s="24">
        <v>15</v>
      </c>
      <c r="X5" s="24">
        <v>15</v>
      </c>
      <c r="Y5" s="24">
        <v>15</v>
      </c>
      <c r="Z5" s="24">
        <v>15</v>
      </c>
      <c r="AA5" s="24">
        <v>15</v>
      </c>
      <c r="AB5" s="24">
        <v>15</v>
      </c>
      <c r="AC5" s="24">
        <v>10</v>
      </c>
      <c r="AD5" s="24">
        <f t="shared" ref="AD5:AD8" si="0">SUM(W5:AC5)</f>
        <v>100</v>
      </c>
      <c r="AE5" s="24" t="s">
        <v>79</v>
      </c>
      <c r="AF5" s="24" t="s">
        <v>79</v>
      </c>
      <c r="AG5" s="24" t="str">
        <f>IFERROR(VLOOKUP(CONCATENATE(AE5,AF5),[2]Parámetro!$A$2:$B$10,2,FALSE),"-")</f>
        <v>Fuerte</v>
      </c>
      <c r="AH5" s="24">
        <v>100</v>
      </c>
      <c r="AI5" s="24" t="s">
        <v>79</v>
      </c>
      <c r="AJ5" s="24" t="s">
        <v>80</v>
      </c>
      <c r="AK5" s="24" t="s">
        <v>81</v>
      </c>
      <c r="AL5" s="24">
        <v>2</v>
      </c>
      <c r="AM5" s="24">
        <v>0</v>
      </c>
      <c r="AN5" s="29" t="s">
        <v>151</v>
      </c>
      <c r="AO5" s="29" t="s">
        <v>153</v>
      </c>
      <c r="AP5" s="32" t="str">
        <f>IFERROR(VLOOKUP(CONCATENATE(AN5,AO5),[2]Parámetro!$A$56:$B$80,2,FALSE),"-")</f>
        <v>Moderado (3)</v>
      </c>
      <c r="AQ5" s="24" t="s">
        <v>84</v>
      </c>
      <c r="AR5" s="24" t="s">
        <v>300</v>
      </c>
      <c r="AS5" s="30" t="s">
        <v>301</v>
      </c>
      <c r="AT5" s="33" t="s">
        <v>282</v>
      </c>
      <c r="AU5" s="24" t="s">
        <v>302</v>
      </c>
      <c r="AV5" s="140" t="s">
        <v>303</v>
      </c>
      <c r="AW5" s="30" t="s">
        <v>304</v>
      </c>
      <c r="AX5" s="35" t="s">
        <v>305</v>
      </c>
      <c r="AY5" s="36" t="s">
        <v>306</v>
      </c>
      <c r="AZ5" s="152" t="s">
        <v>644</v>
      </c>
      <c r="BA5" s="153"/>
    </row>
    <row r="6" spans="1:95" s="133" customFormat="1" ht="297.60000000000002" customHeight="1" x14ac:dyDescent="0.25">
      <c r="A6" s="241"/>
      <c r="B6" s="24" t="s">
        <v>287</v>
      </c>
      <c r="C6" s="24" t="s">
        <v>65</v>
      </c>
      <c r="D6" s="24" t="s">
        <v>66</v>
      </c>
      <c r="E6" s="24" t="s">
        <v>67</v>
      </c>
      <c r="F6" s="30" t="s">
        <v>645</v>
      </c>
      <c r="G6" s="24" t="s">
        <v>307</v>
      </c>
      <c r="H6" s="37" t="s">
        <v>308</v>
      </c>
      <c r="I6" s="24" t="s">
        <v>82</v>
      </c>
      <c r="J6" s="26" t="str">
        <f>IF(K6&lt;6,"Moderado (3)",IF(K6&lt;12,"Mayor (4)","Catastrófico (5)"))</f>
        <v>Moderado (3)</v>
      </c>
      <c r="K6" s="27">
        <v>3</v>
      </c>
      <c r="L6" s="28" t="str">
        <f>IFERROR(VLOOKUP(CONCATENATE(I6,J6),[2]Parámetro!$A$56:$B$80,2,FALSE),"-")</f>
        <v>Moderado (6)</v>
      </c>
      <c r="M6" s="24" t="s">
        <v>71</v>
      </c>
      <c r="N6" s="24" t="s">
        <v>291</v>
      </c>
      <c r="O6" s="30" t="s">
        <v>309</v>
      </c>
      <c r="P6" s="30" t="s">
        <v>310</v>
      </c>
      <c r="Q6" s="24" t="s">
        <v>646</v>
      </c>
      <c r="R6" s="30" t="s">
        <v>311</v>
      </c>
      <c r="S6" s="24" t="s">
        <v>312</v>
      </c>
      <c r="T6" s="30" t="s">
        <v>313</v>
      </c>
      <c r="U6" s="31" t="s">
        <v>314</v>
      </c>
      <c r="V6" s="31" t="s">
        <v>315</v>
      </c>
      <c r="W6" s="24">
        <v>15</v>
      </c>
      <c r="X6" s="24">
        <v>15</v>
      </c>
      <c r="Y6" s="24">
        <v>15</v>
      </c>
      <c r="Z6" s="24">
        <v>15</v>
      </c>
      <c r="AA6" s="24">
        <v>15</v>
      </c>
      <c r="AB6" s="24">
        <v>15</v>
      </c>
      <c r="AC6" s="24">
        <v>10</v>
      </c>
      <c r="AD6" s="24">
        <f t="shared" si="0"/>
        <v>100</v>
      </c>
      <c r="AE6" s="24" t="s">
        <v>79</v>
      </c>
      <c r="AF6" s="24" t="s">
        <v>79</v>
      </c>
      <c r="AG6" s="24" t="str">
        <f>IFERROR(VLOOKUP(CONCATENATE(AE6,AF6),[2]Parámetro!$A$2:$B$10,2,FALSE),"-")</f>
        <v>Fuerte</v>
      </c>
      <c r="AH6" s="24">
        <v>100</v>
      </c>
      <c r="AI6" s="24" t="s">
        <v>79</v>
      </c>
      <c r="AJ6" s="24" t="s">
        <v>80</v>
      </c>
      <c r="AK6" s="24" t="s">
        <v>81</v>
      </c>
      <c r="AL6" s="24">
        <v>2</v>
      </c>
      <c r="AM6" s="24">
        <v>0</v>
      </c>
      <c r="AN6" s="24" t="s">
        <v>151</v>
      </c>
      <c r="AO6" s="24" t="s">
        <v>153</v>
      </c>
      <c r="AP6" s="38" t="str">
        <f>IFERROR(VLOOKUP(CONCATENATE(AN6,AO6),[2]Parámetro!$A$56:$B$80,2,FALSE),"-")</f>
        <v>Moderado (3)</v>
      </c>
      <c r="AQ6" s="24" t="s">
        <v>84</v>
      </c>
      <c r="AR6" s="24" t="s">
        <v>316</v>
      </c>
      <c r="AS6" s="30" t="s">
        <v>317</v>
      </c>
      <c r="AT6" s="33" t="s">
        <v>282</v>
      </c>
      <c r="AU6" s="30" t="s">
        <v>318</v>
      </c>
      <c r="AV6" s="243"/>
      <c r="AW6" s="30" t="s">
        <v>319</v>
      </c>
      <c r="AX6" s="39" t="s">
        <v>320</v>
      </c>
      <c r="AY6" s="36" t="s">
        <v>245</v>
      </c>
      <c r="AZ6" s="152" t="s">
        <v>647</v>
      </c>
      <c r="BA6" s="153"/>
    </row>
    <row r="7" spans="1:95" s="133" customFormat="1" ht="282.60000000000002" customHeight="1" x14ac:dyDescent="0.25">
      <c r="A7" s="241"/>
      <c r="B7" s="24" t="s">
        <v>287</v>
      </c>
      <c r="C7" s="24" t="s">
        <v>65</v>
      </c>
      <c r="D7" s="24" t="s">
        <v>66</v>
      </c>
      <c r="E7" s="24" t="s">
        <v>67</v>
      </c>
      <c r="F7" s="30" t="s">
        <v>648</v>
      </c>
      <c r="G7" s="24" t="s">
        <v>321</v>
      </c>
      <c r="H7" s="37" t="s">
        <v>322</v>
      </c>
      <c r="I7" s="24" t="s">
        <v>151</v>
      </c>
      <c r="J7" s="26" t="s">
        <v>152</v>
      </c>
      <c r="K7" s="27"/>
      <c r="L7" s="40" t="s">
        <v>165</v>
      </c>
      <c r="M7" s="24" t="s">
        <v>71</v>
      </c>
      <c r="N7" s="24" t="s">
        <v>291</v>
      </c>
      <c r="O7" s="30" t="s">
        <v>323</v>
      </c>
      <c r="P7" s="30" t="s">
        <v>324</v>
      </c>
      <c r="Q7" s="24" t="s">
        <v>649</v>
      </c>
      <c r="R7" s="30" t="s">
        <v>325</v>
      </c>
      <c r="S7" s="24" t="s">
        <v>326</v>
      </c>
      <c r="T7" s="30" t="s">
        <v>327</v>
      </c>
      <c r="U7" s="31" t="s">
        <v>327</v>
      </c>
      <c r="V7" s="31" t="s">
        <v>328</v>
      </c>
      <c r="W7" s="24">
        <v>15</v>
      </c>
      <c r="X7" s="24">
        <v>15</v>
      </c>
      <c r="Y7" s="24">
        <v>15</v>
      </c>
      <c r="Z7" s="24">
        <v>15</v>
      </c>
      <c r="AA7" s="24">
        <v>15</v>
      </c>
      <c r="AB7" s="24">
        <v>15</v>
      </c>
      <c r="AC7" s="24">
        <v>10</v>
      </c>
      <c r="AD7" s="24">
        <f t="shared" si="0"/>
        <v>100</v>
      </c>
      <c r="AE7" s="24" t="s">
        <v>79</v>
      </c>
      <c r="AF7" s="24" t="s">
        <v>79</v>
      </c>
      <c r="AG7" s="24" t="str">
        <f>IFERROR(VLOOKUP(CONCATENATE(AE7,AF7),[2]Parámetro!$A$2:$B$10,2,FALSE),"-")</f>
        <v>Fuerte</v>
      </c>
      <c r="AH7" s="24">
        <v>100</v>
      </c>
      <c r="AI7" s="24" t="s">
        <v>79</v>
      </c>
      <c r="AJ7" s="24" t="s">
        <v>80</v>
      </c>
      <c r="AK7" s="24" t="s">
        <v>81</v>
      </c>
      <c r="AL7" s="24">
        <v>2</v>
      </c>
      <c r="AM7" s="24">
        <v>0</v>
      </c>
      <c r="AN7" s="24" t="s">
        <v>151</v>
      </c>
      <c r="AO7" s="24" t="s">
        <v>152</v>
      </c>
      <c r="AP7" s="38" t="str">
        <f>IFERROR(VLOOKUP(CONCATENATE(AN7,AO7),[2]Parámetro!$A$56:$B$80,2,FALSE),"-")</f>
        <v>Alto (5)</v>
      </c>
      <c r="AQ7" s="24" t="s">
        <v>84</v>
      </c>
      <c r="AR7" s="24" t="s">
        <v>329</v>
      </c>
      <c r="AS7" s="30" t="s">
        <v>330</v>
      </c>
      <c r="AT7" s="33" t="s">
        <v>282</v>
      </c>
      <c r="AU7" s="30" t="s">
        <v>331</v>
      </c>
      <c r="AV7" s="243"/>
      <c r="AW7" s="30" t="s">
        <v>332</v>
      </c>
      <c r="AX7" s="41" t="s">
        <v>333</v>
      </c>
      <c r="AY7" s="36" t="s">
        <v>245</v>
      </c>
      <c r="AZ7" s="152" t="s">
        <v>650</v>
      </c>
      <c r="BA7" s="153"/>
    </row>
    <row r="8" spans="1:95" s="133" customFormat="1" ht="258.60000000000002" customHeight="1" x14ac:dyDescent="0.25">
      <c r="A8" s="242"/>
      <c r="B8" s="24" t="s">
        <v>287</v>
      </c>
      <c r="C8" s="24" t="s">
        <v>65</v>
      </c>
      <c r="D8" s="30" t="s">
        <v>66</v>
      </c>
      <c r="E8" s="30" t="s">
        <v>67</v>
      </c>
      <c r="F8" s="30" t="s">
        <v>334</v>
      </c>
      <c r="G8" s="24" t="s">
        <v>651</v>
      </c>
      <c r="H8" s="37" t="s">
        <v>322</v>
      </c>
      <c r="I8" s="24" t="s">
        <v>82</v>
      </c>
      <c r="J8" s="26" t="s">
        <v>152</v>
      </c>
      <c r="K8" s="27"/>
      <c r="L8" s="42" t="s">
        <v>174</v>
      </c>
      <c r="M8" s="24" t="s">
        <v>71</v>
      </c>
      <c r="N8" s="24" t="s">
        <v>291</v>
      </c>
      <c r="O8" s="30" t="s">
        <v>323</v>
      </c>
      <c r="P8" s="30" t="s">
        <v>335</v>
      </c>
      <c r="Q8" s="24" t="s">
        <v>336</v>
      </c>
      <c r="R8" s="30" t="s">
        <v>337</v>
      </c>
      <c r="S8" s="24" t="s">
        <v>326</v>
      </c>
      <c r="T8" s="30" t="s">
        <v>327</v>
      </c>
      <c r="U8" s="31" t="s">
        <v>327</v>
      </c>
      <c r="V8" s="31" t="s">
        <v>652</v>
      </c>
      <c r="W8" s="24">
        <v>15</v>
      </c>
      <c r="X8" s="24">
        <v>15</v>
      </c>
      <c r="Y8" s="24">
        <v>15</v>
      </c>
      <c r="Z8" s="24">
        <v>15</v>
      </c>
      <c r="AA8" s="24">
        <v>15</v>
      </c>
      <c r="AB8" s="24">
        <v>15</v>
      </c>
      <c r="AC8" s="24">
        <v>10</v>
      </c>
      <c r="AD8" s="24">
        <f t="shared" si="0"/>
        <v>100</v>
      </c>
      <c r="AE8" s="24" t="s">
        <v>79</v>
      </c>
      <c r="AF8" s="24" t="s">
        <v>79</v>
      </c>
      <c r="AG8" s="24" t="str">
        <f>IFERROR(VLOOKUP(CONCATENATE(AE8,AF8),[2]Parámetro!$A$2:$B$10,2,FALSE),"-")</f>
        <v>Fuerte</v>
      </c>
      <c r="AH8" s="24">
        <v>100</v>
      </c>
      <c r="AI8" s="24" t="s">
        <v>79</v>
      </c>
      <c r="AJ8" s="24" t="s">
        <v>80</v>
      </c>
      <c r="AK8" s="24" t="s">
        <v>81</v>
      </c>
      <c r="AL8" s="24">
        <v>2</v>
      </c>
      <c r="AM8" s="24">
        <v>0</v>
      </c>
      <c r="AN8" s="24" t="s">
        <v>151</v>
      </c>
      <c r="AO8" s="24" t="s">
        <v>152</v>
      </c>
      <c r="AP8" s="38" t="str">
        <f>IFERROR(VLOOKUP(CONCATENATE(AN8,AO8),[2]Parámetro!$A$56:$B$80,2,FALSE),"-")</f>
        <v>Alto (5)</v>
      </c>
      <c r="AQ8" s="24" t="s">
        <v>84</v>
      </c>
      <c r="AR8" s="24" t="s">
        <v>338</v>
      </c>
      <c r="AS8" s="30" t="s">
        <v>330</v>
      </c>
      <c r="AT8" s="33" t="s">
        <v>282</v>
      </c>
      <c r="AU8" s="30" t="s">
        <v>339</v>
      </c>
      <c r="AV8" s="141"/>
      <c r="AW8" s="34" t="s">
        <v>340</v>
      </c>
      <c r="AX8" s="41" t="s">
        <v>341</v>
      </c>
      <c r="AY8" s="36" t="s">
        <v>245</v>
      </c>
      <c r="AZ8" s="152" t="s">
        <v>653</v>
      </c>
      <c r="BA8" s="153"/>
    </row>
    <row r="9" spans="1:95" s="134" customFormat="1" ht="167.45" customHeight="1" x14ac:dyDescent="0.3">
      <c r="A9" s="224" t="s">
        <v>286</v>
      </c>
      <c r="B9" s="212" t="s">
        <v>267</v>
      </c>
      <c r="C9" s="225" t="s">
        <v>65</v>
      </c>
      <c r="D9" s="226" t="s">
        <v>66</v>
      </c>
      <c r="E9" s="223" t="s">
        <v>67</v>
      </c>
      <c r="F9" s="223" t="s">
        <v>268</v>
      </c>
      <c r="G9" s="211" t="s">
        <v>269</v>
      </c>
      <c r="H9" s="212" t="s">
        <v>270</v>
      </c>
      <c r="I9" s="223" t="s">
        <v>82</v>
      </c>
      <c r="J9" s="174" t="str">
        <f>IF(K9&lt;6,"Moderado (3)",IF(K9&lt;12,"Mayor (4)","Catastrófico (5)"))</f>
        <v>Mayor (4)</v>
      </c>
      <c r="K9" s="218">
        <v>7</v>
      </c>
      <c r="L9" s="224" t="str">
        <f>VLOOKUP(CONCATENATE(I9,J9),[3]Parámetros!$A$56:$B$80,2,FALSE)</f>
        <v>Alto (8)</v>
      </c>
      <c r="M9" s="225" t="s">
        <v>203</v>
      </c>
      <c r="N9" s="225" t="s">
        <v>654</v>
      </c>
      <c r="O9" s="225" t="s">
        <v>271</v>
      </c>
      <c r="P9" s="209" t="s">
        <v>272</v>
      </c>
      <c r="Q9" s="210" t="s">
        <v>273</v>
      </c>
      <c r="R9" s="211" t="s">
        <v>274</v>
      </c>
      <c r="S9" s="212" t="s">
        <v>275</v>
      </c>
      <c r="T9" s="212" t="s">
        <v>276</v>
      </c>
      <c r="U9" s="213" t="s">
        <v>277</v>
      </c>
      <c r="V9" s="213" t="s">
        <v>278</v>
      </c>
      <c r="W9" s="215">
        <v>15</v>
      </c>
      <c r="X9" s="215">
        <v>15</v>
      </c>
      <c r="Y9" s="215">
        <v>15</v>
      </c>
      <c r="Z9" s="215">
        <v>10</v>
      </c>
      <c r="AA9" s="215">
        <v>15</v>
      </c>
      <c r="AB9" s="215">
        <v>15</v>
      </c>
      <c r="AC9" s="215">
        <v>10</v>
      </c>
      <c r="AD9" s="215">
        <f t="shared" ref="AD9" si="1">SUM(W9:AC9)</f>
        <v>95</v>
      </c>
      <c r="AE9" s="215" t="s">
        <v>130</v>
      </c>
      <c r="AF9" s="215" t="s">
        <v>79</v>
      </c>
      <c r="AG9" s="215" t="str">
        <f>VLOOKUP(CONCATENATE(AE9,AF9),[3]Parámetros!$A$2:$B$10,2,FALSE)</f>
        <v>Moderado</v>
      </c>
      <c r="AH9" s="215">
        <v>50</v>
      </c>
      <c r="AI9" s="215" t="s">
        <v>130</v>
      </c>
      <c r="AJ9" s="215" t="s">
        <v>81</v>
      </c>
      <c r="AK9" s="215" t="s">
        <v>279</v>
      </c>
      <c r="AL9" s="215">
        <v>0</v>
      </c>
      <c r="AM9" s="215">
        <v>0</v>
      </c>
      <c r="AN9" s="251" t="s">
        <v>82</v>
      </c>
      <c r="AO9" s="251" t="s">
        <v>83</v>
      </c>
      <c r="AP9" s="252" t="str">
        <f>VLOOKUP(CONCATENATE(AN9,AO9),[3]Parámetros!$A$56:$B$80,2,FALSE)</f>
        <v>Alto (8)</v>
      </c>
      <c r="AQ9" s="225" t="s">
        <v>84</v>
      </c>
      <c r="AR9" s="164" t="s">
        <v>280</v>
      </c>
      <c r="AS9" s="210" t="s">
        <v>281</v>
      </c>
      <c r="AT9" s="250" t="s">
        <v>282</v>
      </c>
      <c r="AU9" s="223" t="s">
        <v>283</v>
      </c>
      <c r="AV9" s="211" t="s">
        <v>655</v>
      </c>
      <c r="AW9" s="215" t="s">
        <v>284</v>
      </c>
      <c r="AX9" s="236" t="s">
        <v>285</v>
      </c>
      <c r="AY9" s="238" t="s">
        <v>245</v>
      </c>
      <c r="AZ9" s="144" t="s">
        <v>656</v>
      </c>
      <c r="BA9" s="145"/>
    </row>
    <row r="10" spans="1:95" s="134" customFormat="1" ht="145.5" customHeight="1" x14ac:dyDescent="0.3">
      <c r="A10" s="224"/>
      <c r="B10" s="212"/>
      <c r="C10" s="225"/>
      <c r="D10" s="226"/>
      <c r="E10" s="223"/>
      <c r="F10" s="223"/>
      <c r="G10" s="211"/>
      <c r="H10" s="212"/>
      <c r="I10" s="223"/>
      <c r="J10" s="174"/>
      <c r="K10" s="218"/>
      <c r="L10" s="224"/>
      <c r="M10" s="225"/>
      <c r="N10" s="225"/>
      <c r="O10" s="225"/>
      <c r="P10" s="209"/>
      <c r="Q10" s="210"/>
      <c r="R10" s="211"/>
      <c r="S10" s="212"/>
      <c r="T10" s="212"/>
      <c r="U10" s="214"/>
      <c r="V10" s="214"/>
      <c r="W10" s="215"/>
      <c r="X10" s="215"/>
      <c r="Y10" s="215"/>
      <c r="Z10" s="215"/>
      <c r="AA10" s="215"/>
      <c r="AB10" s="215"/>
      <c r="AC10" s="215"/>
      <c r="AD10" s="215"/>
      <c r="AE10" s="215"/>
      <c r="AF10" s="215"/>
      <c r="AG10" s="215"/>
      <c r="AH10" s="215"/>
      <c r="AI10" s="215"/>
      <c r="AJ10" s="215"/>
      <c r="AK10" s="215"/>
      <c r="AL10" s="215"/>
      <c r="AM10" s="215"/>
      <c r="AN10" s="251"/>
      <c r="AO10" s="251"/>
      <c r="AP10" s="252"/>
      <c r="AQ10" s="225"/>
      <c r="AR10" s="165"/>
      <c r="AS10" s="210"/>
      <c r="AT10" s="250"/>
      <c r="AU10" s="223"/>
      <c r="AV10" s="211"/>
      <c r="AW10" s="215"/>
      <c r="AX10" s="237"/>
      <c r="AY10" s="239"/>
      <c r="AZ10" s="146"/>
      <c r="BA10" s="147"/>
    </row>
    <row r="11" spans="1:95" s="134" customFormat="1" ht="294.95" customHeight="1" x14ac:dyDescent="0.3">
      <c r="A11" s="247" t="s">
        <v>398</v>
      </c>
      <c r="B11" s="248" t="s">
        <v>267</v>
      </c>
      <c r="C11" s="248" t="s">
        <v>65</v>
      </c>
      <c r="D11" s="249" t="s">
        <v>66</v>
      </c>
      <c r="E11" s="248" t="s">
        <v>67</v>
      </c>
      <c r="F11" s="48" t="s">
        <v>344</v>
      </c>
      <c r="G11" s="49" t="s">
        <v>345</v>
      </c>
      <c r="H11" s="50" t="s">
        <v>346</v>
      </c>
      <c r="I11" s="46" t="s">
        <v>90</v>
      </c>
      <c r="J11" s="51" t="s">
        <v>153</v>
      </c>
      <c r="K11" s="52">
        <v>5</v>
      </c>
      <c r="L11" s="53" t="s">
        <v>188</v>
      </c>
      <c r="M11" s="50" t="s">
        <v>71</v>
      </c>
      <c r="N11" s="50" t="s">
        <v>347</v>
      </c>
      <c r="O11" s="49" t="s">
        <v>348</v>
      </c>
      <c r="P11" s="50" t="s">
        <v>349</v>
      </c>
      <c r="Q11" s="48" t="s">
        <v>350</v>
      </c>
      <c r="R11" s="48" t="s">
        <v>351</v>
      </c>
      <c r="S11" s="54" t="s">
        <v>352</v>
      </c>
      <c r="T11" s="48" t="s">
        <v>353</v>
      </c>
      <c r="U11" s="55" t="s">
        <v>354</v>
      </c>
      <c r="V11" s="56" t="s">
        <v>355</v>
      </c>
      <c r="W11" s="50">
        <v>15</v>
      </c>
      <c r="X11" s="50">
        <v>15</v>
      </c>
      <c r="Y11" s="50">
        <v>15</v>
      </c>
      <c r="Z11" s="49">
        <v>15</v>
      </c>
      <c r="AA11" s="50">
        <v>15</v>
      </c>
      <c r="AB11" s="50">
        <v>15</v>
      </c>
      <c r="AC11" s="50">
        <v>10</v>
      </c>
      <c r="AD11" s="50">
        <v>100</v>
      </c>
      <c r="AE11" s="49" t="s">
        <v>79</v>
      </c>
      <c r="AF11" s="50" t="s">
        <v>79</v>
      </c>
      <c r="AG11" s="50" t="s">
        <v>79</v>
      </c>
      <c r="AH11" s="49">
        <v>100</v>
      </c>
      <c r="AI11" s="49" t="s">
        <v>79</v>
      </c>
      <c r="AJ11" s="57" t="s">
        <v>80</v>
      </c>
      <c r="AK11" s="50" t="s">
        <v>202</v>
      </c>
      <c r="AL11" s="50">
        <v>2</v>
      </c>
      <c r="AM11" s="50">
        <v>0</v>
      </c>
      <c r="AN11" s="57" t="s">
        <v>82</v>
      </c>
      <c r="AO11" s="57" t="s">
        <v>153</v>
      </c>
      <c r="AP11" s="58" t="s">
        <v>170</v>
      </c>
      <c r="AQ11" s="50" t="s">
        <v>84</v>
      </c>
      <c r="AR11" s="59" t="s">
        <v>356</v>
      </c>
      <c r="AS11" s="49" t="s">
        <v>357</v>
      </c>
      <c r="AT11" s="60">
        <v>45275</v>
      </c>
      <c r="AU11" s="61" t="s">
        <v>358</v>
      </c>
      <c r="AV11" s="244" t="s">
        <v>359</v>
      </c>
      <c r="AW11" s="62" t="s">
        <v>360</v>
      </c>
      <c r="AX11" s="63" t="s">
        <v>361</v>
      </c>
      <c r="AY11" s="64" t="s">
        <v>245</v>
      </c>
      <c r="AZ11" s="150" t="s">
        <v>657</v>
      </c>
      <c r="BA11" s="151"/>
      <c r="BB11" s="65"/>
      <c r="BC11" s="65"/>
      <c r="BD11" s="65"/>
      <c r="BE11" s="65"/>
      <c r="BF11" s="65"/>
      <c r="BG11" s="65"/>
      <c r="BH11" s="65"/>
      <c r="BI11" s="65"/>
      <c r="BJ11" s="65"/>
      <c r="BK11" s="65"/>
      <c r="BL11" s="65"/>
      <c r="BM11" s="65"/>
      <c r="BN11" s="65"/>
    </row>
    <row r="12" spans="1:95" s="134" customFormat="1" ht="296.45" customHeight="1" x14ac:dyDescent="0.3">
      <c r="A12" s="247"/>
      <c r="B12" s="248"/>
      <c r="C12" s="248"/>
      <c r="D12" s="249"/>
      <c r="E12" s="248"/>
      <c r="F12" s="49" t="s">
        <v>362</v>
      </c>
      <c r="G12" s="49" t="s">
        <v>363</v>
      </c>
      <c r="H12" s="46" t="s">
        <v>364</v>
      </c>
      <c r="I12" s="47" t="s">
        <v>365</v>
      </c>
      <c r="J12" s="51" t="s">
        <v>153</v>
      </c>
      <c r="K12" s="52">
        <v>3</v>
      </c>
      <c r="L12" s="28" t="s">
        <v>366</v>
      </c>
      <c r="M12" s="47" t="s">
        <v>99</v>
      </c>
      <c r="N12" s="50" t="s">
        <v>367</v>
      </c>
      <c r="O12" s="46" t="s">
        <v>368</v>
      </c>
      <c r="P12" s="50" t="s">
        <v>349</v>
      </c>
      <c r="Q12" s="61" t="s">
        <v>369</v>
      </c>
      <c r="R12" s="50" t="s">
        <v>370</v>
      </c>
      <c r="S12" s="46" t="s">
        <v>371</v>
      </c>
      <c r="T12" s="50" t="s">
        <v>372</v>
      </c>
      <c r="U12" s="66" t="s">
        <v>354</v>
      </c>
      <c r="V12" s="67" t="s">
        <v>702</v>
      </c>
      <c r="W12" s="47">
        <v>15</v>
      </c>
      <c r="X12" s="47">
        <v>15</v>
      </c>
      <c r="Y12" s="47">
        <v>15</v>
      </c>
      <c r="Z12" s="47">
        <v>15</v>
      </c>
      <c r="AA12" s="47">
        <v>15</v>
      </c>
      <c r="AB12" s="47">
        <v>15</v>
      </c>
      <c r="AC12" s="47">
        <v>5</v>
      </c>
      <c r="AD12" s="47">
        <v>95</v>
      </c>
      <c r="AE12" s="47" t="s">
        <v>373</v>
      </c>
      <c r="AF12" s="47" t="s">
        <v>373</v>
      </c>
      <c r="AG12" s="47" t="s">
        <v>373</v>
      </c>
      <c r="AH12" s="47">
        <v>50</v>
      </c>
      <c r="AI12" s="47" t="s">
        <v>373</v>
      </c>
      <c r="AJ12" s="47" t="s">
        <v>374</v>
      </c>
      <c r="AK12" s="47" t="s">
        <v>375</v>
      </c>
      <c r="AL12" s="47">
        <v>1</v>
      </c>
      <c r="AM12" s="47">
        <v>0</v>
      </c>
      <c r="AN12" s="57" t="s">
        <v>151</v>
      </c>
      <c r="AO12" s="57" t="s">
        <v>153</v>
      </c>
      <c r="AP12" s="58" t="s">
        <v>153</v>
      </c>
      <c r="AQ12" s="46" t="s">
        <v>84</v>
      </c>
      <c r="AR12" s="49" t="s">
        <v>376</v>
      </c>
      <c r="AS12" s="46" t="s">
        <v>377</v>
      </c>
      <c r="AT12" s="60">
        <v>45275</v>
      </c>
      <c r="AU12" s="46" t="s">
        <v>378</v>
      </c>
      <c r="AV12" s="245"/>
      <c r="AW12" s="49" t="s">
        <v>379</v>
      </c>
      <c r="AX12" s="63" t="s">
        <v>380</v>
      </c>
      <c r="AY12" s="68" t="s">
        <v>245</v>
      </c>
      <c r="AZ12" s="150" t="s">
        <v>658</v>
      </c>
      <c r="BA12" s="151"/>
      <c r="BB12" s="69"/>
      <c r="BC12" s="69"/>
      <c r="BD12" s="69"/>
      <c r="BE12" s="69"/>
      <c r="BF12" s="69"/>
      <c r="BG12" s="69"/>
      <c r="BH12" s="69"/>
      <c r="BI12" s="69"/>
      <c r="BJ12" s="69"/>
      <c r="BK12" s="69"/>
      <c r="BL12" s="69"/>
      <c r="BM12" s="69"/>
      <c r="BN12" s="69"/>
    </row>
    <row r="13" spans="1:95" s="134" customFormat="1" ht="297.95" customHeight="1" x14ac:dyDescent="0.3">
      <c r="A13" s="247"/>
      <c r="B13" s="46" t="s">
        <v>267</v>
      </c>
      <c r="C13" s="46" t="s">
        <v>65</v>
      </c>
      <c r="D13" s="47" t="s">
        <v>381</v>
      </c>
      <c r="E13" s="46" t="s">
        <v>67</v>
      </c>
      <c r="F13" s="48" t="s">
        <v>382</v>
      </c>
      <c r="G13" s="48" t="s">
        <v>383</v>
      </c>
      <c r="H13" s="50" t="s">
        <v>346</v>
      </c>
      <c r="I13" s="46" t="s">
        <v>82</v>
      </c>
      <c r="J13" s="51" t="s">
        <v>83</v>
      </c>
      <c r="K13" s="52">
        <v>8</v>
      </c>
      <c r="L13" s="53" t="s">
        <v>172</v>
      </c>
      <c r="M13" s="50" t="s">
        <v>71</v>
      </c>
      <c r="N13" s="50" t="s">
        <v>384</v>
      </c>
      <c r="O13" s="49" t="s">
        <v>385</v>
      </c>
      <c r="P13" s="49" t="s">
        <v>386</v>
      </c>
      <c r="Q13" s="49" t="s">
        <v>387</v>
      </c>
      <c r="R13" s="49" t="s">
        <v>388</v>
      </c>
      <c r="S13" s="49" t="s">
        <v>389</v>
      </c>
      <c r="T13" s="49" t="s">
        <v>390</v>
      </c>
      <c r="U13" s="55" t="s">
        <v>391</v>
      </c>
      <c r="V13" s="56" t="s">
        <v>392</v>
      </c>
      <c r="W13" s="50">
        <v>15</v>
      </c>
      <c r="X13" s="50">
        <v>15</v>
      </c>
      <c r="Y13" s="50">
        <v>15</v>
      </c>
      <c r="Z13" s="49">
        <v>15</v>
      </c>
      <c r="AA13" s="50">
        <v>15</v>
      </c>
      <c r="AB13" s="50">
        <v>15</v>
      </c>
      <c r="AC13" s="50">
        <v>10</v>
      </c>
      <c r="AD13" s="50">
        <v>100</v>
      </c>
      <c r="AE13" s="49" t="s">
        <v>79</v>
      </c>
      <c r="AF13" s="50" t="s">
        <v>79</v>
      </c>
      <c r="AG13" s="50" t="s">
        <v>79</v>
      </c>
      <c r="AH13" s="49">
        <v>100</v>
      </c>
      <c r="AI13" s="49" t="s">
        <v>79</v>
      </c>
      <c r="AJ13" s="57" t="s">
        <v>80</v>
      </c>
      <c r="AK13" s="50" t="s">
        <v>81</v>
      </c>
      <c r="AL13" s="50">
        <v>2</v>
      </c>
      <c r="AM13" s="50">
        <v>0</v>
      </c>
      <c r="AN13" s="57" t="s">
        <v>151</v>
      </c>
      <c r="AO13" s="57" t="s">
        <v>83</v>
      </c>
      <c r="AP13" s="38" t="s">
        <v>163</v>
      </c>
      <c r="AQ13" s="50" t="s">
        <v>84</v>
      </c>
      <c r="AR13" s="59" t="s">
        <v>393</v>
      </c>
      <c r="AS13" s="48" t="s">
        <v>394</v>
      </c>
      <c r="AT13" s="70">
        <v>45275</v>
      </c>
      <c r="AU13" s="61" t="s">
        <v>395</v>
      </c>
      <c r="AV13" s="246"/>
      <c r="AW13" s="49" t="s">
        <v>396</v>
      </c>
      <c r="AX13" s="63" t="s">
        <v>397</v>
      </c>
      <c r="AY13" s="68" t="s">
        <v>245</v>
      </c>
      <c r="AZ13" s="150" t="s">
        <v>659</v>
      </c>
      <c r="BA13" s="151"/>
      <c r="BB13" s="69"/>
      <c r="BC13" s="69"/>
      <c r="BD13" s="69"/>
      <c r="BE13" s="69"/>
      <c r="BF13" s="69"/>
      <c r="BG13" s="69"/>
      <c r="BH13" s="69"/>
      <c r="BI13" s="69"/>
      <c r="BJ13" s="69"/>
      <c r="BK13" s="69"/>
      <c r="BL13" s="69"/>
      <c r="BM13" s="69"/>
      <c r="BN13" s="69"/>
    </row>
    <row r="14" spans="1:95" ht="277.5" customHeight="1" x14ac:dyDescent="0.3">
      <c r="A14" s="71" t="s">
        <v>419</v>
      </c>
      <c r="B14" s="46" t="s">
        <v>267</v>
      </c>
      <c r="C14" s="46" t="s">
        <v>65</v>
      </c>
      <c r="D14" s="47" t="s">
        <v>66</v>
      </c>
      <c r="E14" s="46" t="s">
        <v>67</v>
      </c>
      <c r="F14" s="48" t="s">
        <v>399</v>
      </c>
      <c r="G14" s="48" t="s">
        <v>400</v>
      </c>
      <c r="H14" s="50" t="s">
        <v>401</v>
      </c>
      <c r="I14" s="46" t="s">
        <v>82</v>
      </c>
      <c r="J14" s="51" t="e">
        <f>IF(K14&lt;6,"Moderado (3)",IF(K14&lt;12,"Mayor (4)","Catastrófico (5)"))</f>
        <v>#VALUE!</v>
      </c>
      <c r="K14" s="72" t="e">
        <f>COUNTIF('[4]Criterios impacto'!H12:H30,"SI")</f>
        <v>#VALUE!</v>
      </c>
      <c r="L14" s="53" t="s">
        <v>172</v>
      </c>
      <c r="M14" s="25" t="s">
        <v>203</v>
      </c>
      <c r="N14" s="25" t="s">
        <v>402</v>
      </c>
      <c r="O14" s="25" t="s">
        <v>403</v>
      </c>
      <c r="P14" s="25" t="s">
        <v>404</v>
      </c>
      <c r="Q14" s="29" t="s">
        <v>405</v>
      </c>
      <c r="R14" s="25" t="s">
        <v>406</v>
      </c>
      <c r="S14" s="29" t="s">
        <v>407</v>
      </c>
      <c r="T14" s="29" t="s">
        <v>408</v>
      </c>
      <c r="U14" s="73" t="s">
        <v>409</v>
      </c>
      <c r="V14" s="73" t="s">
        <v>410</v>
      </c>
      <c r="W14" s="74">
        <v>15</v>
      </c>
      <c r="X14" s="74">
        <v>15</v>
      </c>
      <c r="Y14" s="74">
        <v>15</v>
      </c>
      <c r="Z14" s="74">
        <v>10</v>
      </c>
      <c r="AA14" s="74">
        <v>15</v>
      </c>
      <c r="AB14" s="74">
        <v>15</v>
      </c>
      <c r="AC14" s="74">
        <v>10</v>
      </c>
      <c r="AD14" s="37">
        <f t="shared" ref="AD14" si="2">SUM(W14:AC14)</f>
        <v>95</v>
      </c>
      <c r="AE14" s="74" t="s">
        <v>130</v>
      </c>
      <c r="AF14" s="74" t="s">
        <v>79</v>
      </c>
      <c r="AG14" s="74" t="s">
        <v>130</v>
      </c>
      <c r="AH14" s="74">
        <v>50</v>
      </c>
      <c r="AI14" s="74" t="s">
        <v>130</v>
      </c>
      <c r="AJ14" s="74" t="s">
        <v>80</v>
      </c>
      <c r="AK14" s="74" t="s">
        <v>411</v>
      </c>
      <c r="AL14" s="74">
        <v>1</v>
      </c>
      <c r="AM14" s="74">
        <v>0</v>
      </c>
      <c r="AN14" s="75" t="s">
        <v>412</v>
      </c>
      <c r="AO14" s="75" t="s">
        <v>413</v>
      </c>
      <c r="AP14" s="76" t="s">
        <v>414</v>
      </c>
      <c r="AQ14" s="24" t="s">
        <v>84</v>
      </c>
      <c r="AR14" s="24" t="s">
        <v>415</v>
      </c>
      <c r="AS14" s="24" t="s">
        <v>416</v>
      </c>
      <c r="AT14" s="24" t="s">
        <v>225</v>
      </c>
      <c r="AU14" s="24" t="s">
        <v>660</v>
      </c>
      <c r="AV14" s="29" t="s">
        <v>417</v>
      </c>
      <c r="AW14" s="77" t="s">
        <v>703</v>
      </c>
      <c r="AX14" s="41" t="s">
        <v>418</v>
      </c>
      <c r="AY14" s="78" t="s">
        <v>2</v>
      </c>
      <c r="AZ14" s="150" t="s">
        <v>661</v>
      </c>
      <c r="BA14" s="151"/>
    </row>
    <row r="15" spans="1:95" s="98" customFormat="1" ht="409.6" customHeight="1" x14ac:dyDescent="0.25">
      <c r="A15" s="79" t="s">
        <v>439</v>
      </c>
      <c r="B15" s="37" t="s">
        <v>64</v>
      </c>
      <c r="C15" s="37" t="s">
        <v>65</v>
      </c>
      <c r="D15" s="80" t="s">
        <v>66</v>
      </c>
      <c r="E15" s="81" t="s">
        <v>67</v>
      </c>
      <c r="F15" s="82" t="s">
        <v>420</v>
      </c>
      <c r="G15" s="83" t="s">
        <v>662</v>
      </c>
      <c r="H15" s="82" t="s">
        <v>421</v>
      </c>
      <c r="I15" s="84" t="s">
        <v>151</v>
      </c>
      <c r="J15" s="26" t="e">
        <f>IF(K15&lt;6,"Moderado (3)",IF(K15&lt;12,"Mayor (4)","Catastrófico (5)"))</f>
        <v>#VALUE!</v>
      </c>
      <c r="K15" s="72" t="e">
        <f>COUNTIF('[5]Criterios impacto 1'!H13:H31,"SI")</f>
        <v>#VALUE!</v>
      </c>
      <c r="L15" s="79" t="s">
        <v>422</v>
      </c>
      <c r="M15" s="82" t="s">
        <v>71</v>
      </c>
      <c r="N15" s="82" t="s">
        <v>423</v>
      </c>
      <c r="O15" s="82" t="s">
        <v>424</v>
      </c>
      <c r="P15" s="82" t="s">
        <v>425</v>
      </c>
      <c r="Q15" s="82" t="s">
        <v>426</v>
      </c>
      <c r="R15" s="82" t="s">
        <v>663</v>
      </c>
      <c r="S15" s="82" t="s">
        <v>427</v>
      </c>
      <c r="T15" s="82" t="s">
        <v>428</v>
      </c>
      <c r="U15" s="85" t="s">
        <v>664</v>
      </c>
      <c r="V15" s="85" t="s">
        <v>429</v>
      </c>
      <c r="W15" s="37">
        <v>15</v>
      </c>
      <c r="X15" s="37">
        <v>15</v>
      </c>
      <c r="Y15" s="37">
        <v>15</v>
      </c>
      <c r="Z15" s="37">
        <v>15</v>
      </c>
      <c r="AA15" s="37">
        <v>15</v>
      </c>
      <c r="AB15" s="37">
        <v>15</v>
      </c>
      <c r="AC15" s="37">
        <v>10</v>
      </c>
      <c r="AD15" s="37">
        <f>SUM(W15:AC15)</f>
        <v>100</v>
      </c>
      <c r="AE15" s="37" t="s">
        <v>79</v>
      </c>
      <c r="AF15" s="37" t="s">
        <v>79</v>
      </c>
      <c r="AG15" s="37" t="str">
        <f>VLOOKUP(CONCATENATE(AE15,AF15),[5]Parámetros!$A$2:$B$10,2,0)</f>
        <v>Fuerte</v>
      </c>
      <c r="AH15" s="37">
        <v>100</v>
      </c>
      <c r="AI15" s="37" t="s">
        <v>130</v>
      </c>
      <c r="AJ15" s="37" t="s">
        <v>80</v>
      </c>
      <c r="AK15" s="37" t="s">
        <v>81</v>
      </c>
      <c r="AL15" s="37">
        <v>1</v>
      </c>
      <c r="AM15" s="37">
        <f>VLOOKUP(CONCATENATE(AI15,AJ15,AK15),[5]Parámetros!$A$27:$B$38,2,0)</f>
        <v>0</v>
      </c>
      <c r="AN15" s="86" t="s">
        <v>151</v>
      </c>
      <c r="AO15" s="86" t="s">
        <v>422</v>
      </c>
      <c r="AP15" s="87" t="s">
        <v>430</v>
      </c>
      <c r="AQ15" s="37" t="s">
        <v>84</v>
      </c>
      <c r="AR15" s="88" t="s">
        <v>431</v>
      </c>
      <c r="AS15" s="89" t="s">
        <v>432</v>
      </c>
      <c r="AT15" s="37" t="s">
        <v>433</v>
      </c>
      <c r="AU15" s="90" t="s">
        <v>434</v>
      </c>
      <c r="AV15" s="81" t="s">
        <v>435</v>
      </c>
      <c r="AW15" s="30" t="s">
        <v>436</v>
      </c>
      <c r="AX15" s="91" t="s">
        <v>437</v>
      </c>
      <c r="AY15" s="92" t="s">
        <v>438</v>
      </c>
      <c r="AZ15" s="150" t="s">
        <v>665</v>
      </c>
      <c r="BA15" s="151"/>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c r="CN15" s="135"/>
      <c r="CO15" s="135"/>
      <c r="CP15" s="135"/>
      <c r="CQ15" s="135"/>
    </row>
    <row r="16" spans="1:95" s="98" customFormat="1" ht="163.5" customHeight="1" x14ac:dyDescent="0.25">
      <c r="A16" s="182" t="s">
        <v>508</v>
      </c>
      <c r="B16" s="229" t="s">
        <v>267</v>
      </c>
      <c r="C16" s="230" t="s">
        <v>65</v>
      </c>
      <c r="D16" s="232" t="s">
        <v>66</v>
      </c>
      <c r="E16" s="234" t="s">
        <v>67</v>
      </c>
      <c r="F16" s="93" t="s">
        <v>440</v>
      </c>
      <c r="G16" s="234" t="s">
        <v>441</v>
      </c>
      <c r="H16" s="234" t="s">
        <v>442</v>
      </c>
      <c r="I16" s="234" t="s">
        <v>151</v>
      </c>
      <c r="J16" s="262" t="s">
        <v>83</v>
      </c>
      <c r="K16" s="263">
        <v>8</v>
      </c>
      <c r="L16" s="182" t="s">
        <v>163</v>
      </c>
      <c r="M16" s="82" t="s">
        <v>71</v>
      </c>
      <c r="N16" s="256" t="s">
        <v>443</v>
      </c>
      <c r="O16" s="82" t="s">
        <v>444</v>
      </c>
      <c r="P16" s="82" t="s">
        <v>445</v>
      </c>
      <c r="Q16" s="82" t="s">
        <v>446</v>
      </c>
      <c r="R16" s="82" t="s">
        <v>447</v>
      </c>
      <c r="S16" s="82" t="s">
        <v>448</v>
      </c>
      <c r="T16" s="82" t="s">
        <v>666</v>
      </c>
      <c r="U16" s="85" t="s">
        <v>449</v>
      </c>
      <c r="V16" s="85" t="s">
        <v>667</v>
      </c>
      <c r="W16" s="95">
        <v>15</v>
      </c>
      <c r="X16" s="95">
        <v>15</v>
      </c>
      <c r="Y16" s="95">
        <v>15</v>
      </c>
      <c r="Z16" s="95">
        <v>15</v>
      </c>
      <c r="AA16" s="95">
        <v>15</v>
      </c>
      <c r="AB16" s="95">
        <v>15</v>
      </c>
      <c r="AC16" s="95">
        <v>10</v>
      </c>
      <c r="AD16" s="37">
        <f t="shared" ref="AD16:AD21" si="3">SUM(W16:AC16)</f>
        <v>100</v>
      </c>
      <c r="AE16" s="37" t="str">
        <f t="shared" ref="AE16:AE17" si="4">_xlfn.IFS(AD16&lt;=85,"Débil",AD16&gt;=96,"Fuerte",AD16&gt;=86,"Moderado")</f>
        <v>Fuerte</v>
      </c>
      <c r="AF16" s="37" t="s">
        <v>79</v>
      </c>
      <c r="AG16" s="37" t="str">
        <f>VLOOKUP(CONCATENATE(AE16,AF16),[6]Parámetros!$A$2:$B$10,2,FALSE)</f>
        <v>Fuerte</v>
      </c>
      <c r="AH16" s="37">
        <f t="shared" ref="AH16:AH17" si="5">_xlfn.IFS(AG16="Fuerte",100,AG16="Moderado",50,AG16="Débil",0)</f>
        <v>100</v>
      </c>
      <c r="AI16" s="169" t="str">
        <f>_xlfn.IFS(AVERAGE(AH16:AH17)=100,"Fuerte",AVERAGE(AH16)&lt;50,"Débil",AVERAGE(AH16)&gt;=50,"Moderado")</f>
        <v>Fuerte</v>
      </c>
      <c r="AJ16" s="37" t="s">
        <v>80</v>
      </c>
      <c r="AK16" s="96" t="s">
        <v>81</v>
      </c>
      <c r="AL16" s="37">
        <f>VLOOKUP(CONCATENATE(AI16,AJ16,AK16),[6]Parámetros!$A$13:$B$24,2,FALSE)</f>
        <v>2</v>
      </c>
      <c r="AM16" s="37">
        <f>VLOOKUP(CONCATENATE(AI16,AJ16,AK16),[6]Parámetros!$A$27:$B$38,2,FALSE)</f>
        <v>0</v>
      </c>
      <c r="AN16" s="265" t="s">
        <v>151</v>
      </c>
      <c r="AO16" s="265" t="s">
        <v>83</v>
      </c>
      <c r="AP16" s="253" t="str">
        <f>VLOOKUP(CONCATENATE(AN16,AO16),[6]Parámetros!$A$56:$B$80,2,FALSE)</f>
        <v>Alto (4)</v>
      </c>
      <c r="AQ16" s="169" t="s">
        <v>84</v>
      </c>
      <c r="AR16" s="97" t="s">
        <v>704</v>
      </c>
      <c r="AS16" s="176" t="s">
        <v>450</v>
      </c>
      <c r="AT16" s="93" t="s">
        <v>451</v>
      </c>
      <c r="AU16" s="93" t="s">
        <v>452</v>
      </c>
      <c r="AV16" s="256" t="s">
        <v>453</v>
      </c>
      <c r="AW16" s="169" t="s">
        <v>454</v>
      </c>
      <c r="AX16" s="155" t="s">
        <v>455</v>
      </c>
      <c r="AY16" s="157" t="s">
        <v>2</v>
      </c>
      <c r="AZ16" s="144" t="s">
        <v>668</v>
      </c>
      <c r="BA16" s="145"/>
    </row>
    <row r="17" spans="1:1023" s="101" customFormat="1" ht="189" customHeight="1" x14ac:dyDescent="0.3">
      <c r="A17" s="182"/>
      <c r="B17" s="229"/>
      <c r="C17" s="231"/>
      <c r="D17" s="233"/>
      <c r="E17" s="235"/>
      <c r="F17" s="29" t="s">
        <v>456</v>
      </c>
      <c r="G17" s="235"/>
      <c r="H17" s="235"/>
      <c r="I17" s="235"/>
      <c r="J17" s="184"/>
      <c r="K17" s="264"/>
      <c r="L17" s="182"/>
      <c r="M17" s="82" t="s">
        <v>71</v>
      </c>
      <c r="N17" s="261"/>
      <c r="O17" s="82" t="s">
        <v>457</v>
      </c>
      <c r="P17" s="82" t="s">
        <v>458</v>
      </c>
      <c r="Q17" s="82" t="s">
        <v>459</v>
      </c>
      <c r="R17" s="82" t="s">
        <v>460</v>
      </c>
      <c r="S17" s="82" t="s">
        <v>461</v>
      </c>
      <c r="T17" s="82" t="s">
        <v>462</v>
      </c>
      <c r="U17" s="85" t="s">
        <v>463</v>
      </c>
      <c r="V17" s="85" t="s">
        <v>667</v>
      </c>
      <c r="W17" s="95">
        <v>15</v>
      </c>
      <c r="X17" s="95">
        <v>15</v>
      </c>
      <c r="Y17" s="95">
        <v>15</v>
      </c>
      <c r="Z17" s="95">
        <v>15</v>
      </c>
      <c r="AA17" s="95">
        <v>15</v>
      </c>
      <c r="AB17" s="95">
        <v>15</v>
      </c>
      <c r="AC17" s="95">
        <v>10</v>
      </c>
      <c r="AD17" s="37">
        <f t="shared" si="3"/>
        <v>100</v>
      </c>
      <c r="AE17" s="37" t="str">
        <f t="shared" si="4"/>
        <v>Fuerte</v>
      </c>
      <c r="AF17" s="37" t="s">
        <v>79</v>
      </c>
      <c r="AG17" s="37" t="str">
        <f>VLOOKUP(CONCATENATE(AE17,AF17),[6]Parámetros!$A$2:$B$10,2,FALSE)</f>
        <v>Fuerte</v>
      </c>
      <c r="AH17" s="37">
        <f t="shared" si="5"/>
        <v>100</v>
      </c>
      <c r="AI17" s="255"/>
      <c r="AJ17" s="37" t="s">
        <v>80</v>
      </c>
      <c r="AK17" s="37" t="s">
        <v>81</v>
      </c>
      <c r="AL17" s="37">
        <f>VLOOKUP(CONCATENATE(AI16,AJ17,AK17),[6]Parámetros!$A$13:$B$24,2,FALSE)</f>
        <v>2</v>
      </c>
      <c r="AM17" s="37">
        <f>VLOOKUP(CONCATENATE(AI16,AJ17,AK17),[6]Parámetros!$A$27:$B$38,2,FALSE)</f>
        <v>0</v>
      </c>
      <c r="AN17" s="266"/>
      <c r="AO17" s="266"/>
      <c r="AP17" s="254"/>
      <c r="AQ17" s="255"/>
      <c r="AR17" s="97" t="s">
        <v>464</v>
      </c>
      <c r="AS17" s="177"/>
      <c r="AT17" s="93" t="s">
        <v>465</v>
      </c>
      <c r="AU17" s="93" t="s">
        <v>466</v>
      </c>
      <c r="AV17" s="257"/>
      <c r="AW17" s="170"/>
      <c r="AX17" s="168"/>
      <c r="AY17" s="158"/>
      <c r="AZ17" s="146"/>
      <c r="BA17" s="147"/>
    </row>
    <row r="18" spans="1:1023" ht="148.5" customHeight="1" x14ac:dyDescent="0.3">
      <c r="A18" s="182"/>
      <c r="B18" s="185" t="s">
        <v>467</v>
      </c>
      <c r="C18" s="255" t="s">
        <v>65</v>
      </c>
      <c r="D18" s="260" t="s">
        <v>66</v>
      </c>
      <c r="E18" s="261" t="s">
        <v>67</v>
      </c>
      <c r="F18" s="100" t="s">
        <v>468</v>
      </c>
      <c r="G18" s="261" t="s">
        <v>469</v>
      </c>
      <c r="H18" s="255" t="s">
        <v>470</v>
      </c>
      <c r="I18" s="167" t="s">
        <v>151</v>
      </c>
      <c r="J18" s="262" t="s">
        <v>83</v>
      </c>
      <c r="K18" s="263">
        <v>8</v>
      </c>
      <c r="L18" s="182" t="s">
        <v>163</v>
      </c>
      <c r="M18" s="96" t="s">
        <v>71</v>
      </c>
      <c r="N18" s="185" t="s">
        <v>443</v>
      </c>
      <c r="O18" s="82" t="s">
        <v>471</v>
      </c>
      <c r="P18" s="82" t="s">
        <v>472</v>
      </c>
      <c r="Q18" s="82" t="s">
        <v>473</v>
      </c>
      <c r="R18" s="82" t="s">
        <v>474</v>
      </c>
      <c r="S18" s="82" t="s">
        <v>475</v>
      </c>
      <c r="T18" s="82" t="s">
        <v>476</v>
      </c>
      <c r="U18" s="258" t="s">
        <v>477</v>
      </c>
      <c r="V18" s="259"/>
      <c r="W18" s="37">
        <v>15</v>
      </c>
      <c r="X18" s="37">
        <v>15</v>
      </c>
      <c r="Y18" s="37">
        <v>15</v>
      </c>
      <c r="Z18" s="37">
        <v>15</v>
      </c>
      <c r="AA18" s="37">
        <v>15</v>
      </c>
      <c r="AB18" s="37">
        <v>15</v>
      </c>
      <c r="AC18" s="37">
        <v>10</v>
      </c>
      <c r="AD18" s="37">
        <f t="shared" si="3"/>
        <v>100</v>
      </c>
      <c r="AE18" s="37" t="s">
        <v>79</v>
      </c>
      <c r="AF18" s="37" t="s">
        <v>79</v>
      </c>
      <c r="AG18" s="37" t="str">
        <f>VLOOKUP(CONCATENATE(AE18,AF18),[7]Parámetros!$A$2:$B$10,2,FALSE)</f>
        <v>Fuerte</v>
      </c>
      <c r="AH18" s="37">
        <v>100</v>
      </c>
      <c r="AI18" s="185" t="s">
        <v>79</v>
      </c>
      <c r="AJ18" s="96" t="s">
        <v>80</v>
      </c>
      <c r="AK18" s="37" t="s">
        <v>81</v>
      </c>
      <c r="AL18" s="37">
        <f>VLOOKUP(CONCATENATE(AI18,AJ18,AK18),[7]Parámetros!$A$13:$B$24,2,FALSE)</f>
        <v>2</v>
      </c>
      <c r="AM18" s="37">
        <f>VLOOKUP(CONCATENATE(AI18,AJ18,AK18),[7]Parámetros!$A$27:$B$38,2,FALSE)</f>
        <v>0</v>
      </c>
      <c r="AN18" s="227" t="s">
        <v>151</v>
      </c>
      <c r="AO18" s="265" t="s">
        <v>83</v>
      </c>
      <c r="AP18" s="253" t="str">
        <f>VLOOKUP(CONCATENATE(AN18,AO18),[6]Parámetros!$A$56:$B$80,2,FALSE)</f>
        <v>Alto (4)</v>
      </c>
      <c r="AQ18" s="185" t="s">
        <v>84</v>
      </c>
      <c r="AR18" s="166" t="s">
        <v>478</v>
      </c>
      <c r="AS18" s="167" t="s">
        <v>479</v>
      </c>
      <c r="AT18" s="268" t="s">
        <v>480</v>
      </c>
      <c r="AU18" s="167" t="s">
        <v>481</v>
      </c>
      <c r="AV18" s="256" t="s">
        <v>453</v>
      </c>
      <c r="AW18" s="169" t="s">
        <v>454</v>
      </c>
      <c r="AX18" s="155" t="s">
        <v>482</v>
      </c>
      <c r="AY18" s="157" t="s">
        <v>438</v>
      </c>
      <c r="AZ18" s="144" t="s">
        <v>669</v>
      </c>
      <c r="BA18" s="145"/>
    </row>
    <row r="19" spans="1:1023" ht="145.5" customHeight="1" x14ac:dyDescent="0.3">
      <c r="A19" s="182"/>
      <c r="B19" s="185"/>
      <c r="C19" s="185"/>
      <c r="D19" s="186"/>
      <c r="E19" s="167"/>
      <c r="F19" s="82" t="s">
        <v>483</v>
      </c>
      <c r="G19" s="167"/>
      <c r="H19" s="185"/>
      <c r="I19" s="167"/>
      <c r="J19" s="184"/>
      <c r="K19" s="264"/>
      <c r="L19" s="182"/>
      <c r="M19" s="37" t="s">
        <v>71</v>
      </c>
      <c r="N19" s="185"/>
      <c r="O19" s="82" t="s">
        <v>484</v>
      </c>
      <c r="P19" s="82" t="s">
        <v>485</v>
      </c>
      <c r="Q19" s="37" t="s">
        <v>486</v>
      </c>
      <c r="R19" s="82" t="s">
        <v>487</v>
      </c>
      <c r="S19" s="82" t="s">
        <v>488</v>
      </c>
      <c r="T19" s="82" t="s">
        <v>489</v>
      </c>
      <c r="U19" s="258" t="s">
        <v>490</v>
      </c>
      <c r="V19" s="259"/>
      <c r="W19" s="37">
        <v>15</v>
      </c>
      <c r="X19" s="37">
        <v>15</v>
      </c>
      <c r="Y19" s="37">
        <v>15</v>
      </c>
      <c r="Z19" s="37">
        <v>15</v>
      </c>
      <c r="AA19" s="37">
        <v>15</v>
      </c>
      <c r="AB19" s="37">
        <v>15</v>
      </c>
      <c r="AC19" s="37">
        <v>10</v>
      </c>
      <c r="AD19" s="37">
        <f t="shared" si="3"/>
        <v>100</v>
      </c>
      <c r="AE19" s="37" t="s">
        <v>79</v>
      </c>
      <c r="AF19" s="37" t="s">
        <v>79</v>
      </c>
      <c r="AG19" s="37" t="str">
        <f>VLOOKUP(CONCATENATE(AE19,AF19),[7]Parámetros!$A$2:$B$10,2,FALSE)</f>
        <v>Fuerte</v>
      </c>
      <c r="AH19" s="37">
        <v>100</v>
      </c>
      <c r="AI19" s="185"/>
      <c r="AJ19" s="37" t="s">
        <v>80</v>
      </c>
      <c r="AK19" s="37" t="s">
        <v>81</v>
      </c>
      <c r="AL19" s="37">
        <f>VLOOKUP(CONCATENATE(AI18,AJ19,AK19),[7]Parámetros!$A$13:$B$24,2,FALSE)</f>
        <v>2</v>
      </c>
      <c r="AM19" s="37">
        <f>VLOOKUP(CONCATENATE(AI18,AJ19,AK19),[7]Parámetros!$A$27:$B$38,2,FALSE)</f>
        <v>0</v>
      </c>
      <c r="AN19" s="227"/>
      <c r="AO19" s="266"/>
      <c r="AP19" s="254"/>
      <c r="AQ19" s="185"/>
      <c r="AR19" s="166"/>
      <c r="AS19" s="167"/>
      <c r="AT19" s="167"/>
      <c r="AU19" s="167"/>
      <c r="AV19" s="261"/>
      <c r="AW19" s="255"/>
      <c r="AX19" s="168"/>
      <c r="AY19" s="158"/>
      <c r="AZ19" s="146"/>
      <c r="BA19" s="147"/>
    </row>
    <row r="20" spans="1:1023" ht="135.6" customHeight="1" x14ac:dyDescent="0.3">
      <c r="A20" s="182"/>
      <c r="B20" s="185" t="s">
        <v>267</v>
      </c>
      <c r="C20" s="169" t="s">
        <v>65</v>
      </c>
      <c r="D20" s="267" t="s">
        <v>66</v>
      </c>
      <c r="E20" s="256" t="s">
        <v>67</v>
      </c>
      <c r="F20" s="256" t="s">
        <v>670</v>
      </c>
      <c r="G20" s="169" t="s">
        <v>671</v>
      </c>
      <c r="H20" s="256" t="s">
        <v>491</v>
      </c>
      <c r="I20" s="256" t="s">
        <v>151</v>
      </c>
      <c r="J20" s="262" t="s">
        <v>83</v>
      </c>
      <c r="K20" s="263">
        <v>8</v>
      </c>
      <c r="L20" s="253" t="s">
        <v>163</v>
      </c>
      <c r="M20" s="94" t="s">
        <v>71</v>
      </c>
      <c r="N20" s="256" t="s">
        <v>443</v>
      </c>
      <c r="O20" s="82" t="s">
        <v>444</v>
      </c>
      <c r="P20" s="82" t="s">
        <v>492</v>
      </c>
      <c r="Q20" s="82" t="s">
        <v>493</v>
      </c>
      <c r="R20" s="82" t="s">
        <v>494</v>
      </c>
      <c r="S20" s="37" t="s">
        <v>495</v>
      </c>
      <c r="T20" s="82" t="s">
        <v>496</v>
      </c>
      <c r="U20" s="85" t="s">
        <v>497</v>
      </c>
      <c r="V20" s="85" t="s">
        <v>667</v>
      </c>
      <c r="W20" s="95">
        <v>15</v>
      </c>
      <c r="X20" s="95">
        <v>15</v>
      </c>
      <c r="Y20" s="95">
        <v>15</v>
      </c>
      <c r="Z20" s="95">
        <v>15</v>
      </c>
      <c r="AA20" s="95">
        <v>15</v>
      </c>
      <c r="AB20" s="95">
        <v>15</v>
      </c>
      <c r="AC20" s="95">
        <v>10</v>
      </c>
      <c r="AD20" s="37">
        <f t="shared" si="3"/>
        <v>100</v>
      </c>
      <c r="AE20" s="37" t="s">
        <v>79</v>
      </c>
      <c r="AF20" s="37" t="s">
        <v>79</v>
      </c>
      <c r="AG20" s="37" t="str">
        <f>VLOOKUP(CONCATENATE(AE20,AF20),[7]Parámetros!$A$2:$B$10,2,FALSE)</f>
        <v>Fuerte</v>
      </c>
      <c r="AH20" s="37">
        <v>100</v>
      </c>
      <c r="AI20" s="169" t="s">
        <v>106</v>
      </c>
      <c r="AJ20" s="37" t="s">
        <v>80</v>
      </c>
      <c r="AK20" s="37" t="s">
        <v>81</v>
      </c>
      <c r="AL20" s="37">
        <v>2</v>
      </c>
      <c r="AM20" s="37">
        <v>0</v>
      </c>
      <c r="AN20" s="265" t="s">
        <v>151</v>
      </c>
      <c r="AO20" s="265" t="s">
        <v>83</v>
      </c>
      <c r="AP20" s="253" t="str">
        <f>VLOOKUP(CONCATENATE(AN20,AO20),[6]Parámetros!$A$56:$B$80,2,FALSE)</f>
        <v>Alto (4)</v>
      </c>
      <c r="AQ20" s="256" t="s">
        <v>84</v>
      </c>
      <c r="AR20" s="270" t="s">
        <v>498</v>
      </c>
      <c r="AS20" s="167" t="s">
        <v>479</v>
      </c>
      <c r="AT20" s="269" t="s">
        <v>499</v>
      </c>
      <c r="AU20" s="167" t="s">
        <v>500</v>
      </c>
      <c r="AV20" s="256" t="s">
        <v>453</v>
      </c>
      <c r="AW20" s="169" t="s">
        <v>454</v>
      </c>
      <c r="AX20" s="155" t="s">
        <v>482</v>
      </c>
      <c r="AY20" s="157" t="s">
        <v>438</v>
      </c>
      <c r="AZ20" s="144" t="s">
        <v>672</v>
      </c>
      <c r="BA20" s="145"/>
    </row>
    <row r="21" spans="1:1023" ht="135.6" customHeight="1" x14ac:dyDescent="0.3">
      <c r="A21" s="182"/>
      <c r="B21" s="185"/>
      <c r="C21" s="255"/>
      <c r="D21" s="260"/>
      <c r="E21" s="261"/>
      <c r="F21" s="261"/>
      <c r="G21" s="255"/>
      <c r="H21" s="261"/>
      <c r="I21" s="261"/>
      <c r="J21" s="184"/>
      <c r="K21" s="264"/>
      <c r="L21" s="254"/>
      <c r="M21" s="82" t="s">
        <v>71</v>
      </c>
      <c r="N21" s="261"/>
      <c r="O21" s="82" t="s">
        <v>501</v>
      </c>
      <c r="P21" s="82" t="s">
        <v>502</v>
      </c>
      <c r="Q21" s="82" t="s">
        <v>503</v>
      </c>
      <c r="R21" s="82" t="s">
        <v>504</v>
      </c>
      <c r="S21" s="82" t="s">
        <v>505</v>
      </c>
      <c r="T21" s="82" t="s">
        <v>506</v>
      </c>
      <c r="U21" s="85" t="s">
        <v>507</v>
      </c>
      <c r="V21" s="85" t="s">
        <v>667</v>
      </c>
      <c r="W21" s="95">
        <v>15</v>
      </c>
      <c r="X21" s="95">
        <v>15</v>
      </c>
      <c r="Y21" s="95">
        <v>15</v>
      </c>
      <c r="Z21" s="95">
        <v>15</v>
      </c>
      <c r="AA21" s="95">
        <v>15</v>
      </c>
      <c r="AB21" s="95">
        <v>15</v>
      </c>
      <c r="AC21" s="95">
        <v>10</v>
      </c>
      <c r="AD21" s="37">
        <f t="shared" si="3"/>
        <v>100</v>
      </c>
      <c r="AE21" s="37" t="s">
        <v>106</v>
      </c>
      <c r="AF21" s="37" t="s">
        <v>79</v>
      </c>
      <c r="AG21" s="37" t="s">
        <v>79</v>
      </c>
      <c r="AH21" s="37">
        <v>100</v>
      </c>
      <c r="AI21" s="255"/>
      <c r="AJ21" s="37" t="s">
        <v>80</v>
      </c>
      <c r="AK21" s="37" t="s">
        <v>81</v>
      </c>
      <c r="AL21" s="37">
        <v>2</v>
      </c>
      <c r="AM21" s="37">
        <v>0</v>
      </c>
      <c r="AN21" s="266"/>
      <c r="AO21" s="266"/>
      <c r="AP21" s="254"/>
      <c r="AQ21" s="261"/>
      <c r="AR21" s="271"/>
      <c r="AS21" s="167"/>
      <c r="AT21" s="185"/>
      <c r="AU21" s="167"/>
      <c r="AV21" s="261"/>
      <c r="AW21" s="255"/>
      <c r="AX21" s="168"/>
      <c r="AY21" s="158"/>
      <c r="AZ21" s="146"/>
      <c r="BA21" s="147"/>
    </row>
    <row r="22" spans="1:1023" s="98" customFormat="1" ht="300.95" customHeight="1" x14ac:dyDescent="0.3">
      <c r="A22" s="105" t="s">
        <v>522</v>
      </c>
      <c r="B22" s="81" t="s">
        <v>267</v>
      </c>
      <c r="C22" s="37" t="s">
        <v>65</v>
      </c>
      <c r="D22" s="80" t="s">
        <v>66</v>
      </c>
      <c r="E22" s="81" t="s">
        <v>67</v>
      </c>
      <c r="F22" s="37" t="s">
        <v>705</v>
      </c>
      <c r="G22" s="83" t="s">
        <v>673</v>
      </c>
      <c r="H22" s="37" t="s">
        <v>509</v>
      </c>
      <c r="I22" s="81" t="s">
        <v>151</v>
      </c>
      <c r="J22" s="26" t="str">
        <f>IF(K22&lt;6,"Moderado (3)",IF(K22&lt;12,"Mayor (4)","Catastrófico (5)"))</f>
        <v>Moderado (3)</v>
      </c>
      <c r="K22" s="72">
        <v>4</v>
      </c>
      <c r="L22" s="79" t="str">
        <f>VLOOKUP(CONCATENATE(I22,J22),[8]Parámetros!$A$56:$B$80,2,0)</f>
        <v>Moderado (3)</v>
      </c>
      <c r="M22" s="37" t="s">
        <v>71</v>
      </c>
      <c r="N22" s="37" t="s">
        <v>510</v>
      </c>
      <c r="O22" s="81" t="s">
        <v>511</v>
      </c>
      <c r="P22" s="84" t="s">
        <v>512</v>
      </c>
      <c r="Q22" s="84" t="s">
        <v>513</v>
      </c>
      <c r="R22" s="84" t="s">
        <v>514</v>
      </c>
      <c r="S22" s="106" t="s">
        <v>515</v>
      </c>
      <c r="T22" s="81" t="s">
        <v>674</v>
      </c>
      <c r="U22" s="85" t="s">
        <v>675</v>
      </c>
      <c r="V22" s="85" t="s">
        <v>676</v>
      </c>
      <c r="W22" s="80">
        <v>15</v>
      </c>
      <c r="X22" s="80">
        <v>15</v>
      </c>
      <c r="Y22" s="80">
        <v>15</v>
      </c>
      <c r="Z22" s="80">
        <v>15</v>
      </c>
      <c r="AA22" s="80">
        <v>15</v>
      </c>
      <c r="AB22" s="80">
        <v>15</v>
      </c>
      <c r="AC22" s="107">
        <v>10</v>
      </c>
      <c r="AD22" s="37">
        <f>SUM(W22:AC22)</f>
        <v>100</v>
      </c>
      <c r="AE22" s="37" t="s">
        <v>79</v>
      </c>
      <c r="AF22" s="37" t="s">
        <v>79</v>
      </c>
      <c r="AG22" s="37" t="s">
        <v>79</v>
      </c>
      <c r="AH22" s="37">
        <v>100</v>
      </c>
      <c r="AI22" s="37" t="s">
        <v>79</v>
      </c>
      <c r="AJ22" s="37" t="s">
        <v>80</v>
      </c>
      <c r="AK22" s="37" t="s">
        <v>81</v>
      </c>
      <c r="AL22" s="37">
        <f>VLOOKUP(CONCATENATE(AI22,AJ22,AK22),[8]Parámetros!$A$13:$B$24,2,0)</f>
        <v>2</v>
      </c>
      <c r="AM22" s="37">
        <f>VLOOKUP(CONCATENATE(AI22,AJ22,AK22),[8]Parámetros!$A$27:$B$38,2,0)</f>
        <v>0</v>
      </c>
      <c r="AN22" s="86" t="s">
        <v>151</v>
      </c>
      <c r="AO22" s="86" t="s">
        <v>153</v>
      </c>
      <c r="AP22" s="87" t="str">
        <f>VLOOKUP(CONCATENATE(AN22,AO22),[8]Parámetros!$A$56:$B$80,2,0)</f>
        <v>Moderado (3)</v>
      </c>
      <c r="AQ22" s="37" t="s">
        <v>84</v>
      </c>
      <c r="AR22" s="108" t="s">
        <v>516</v>
      </c>
      <c r="AS22" s="81" t="s">
        <v>517</v>
      </c>
      <c r="AT22" s="37" t="s">
        <v>282</v>
      </c>
      <c r="AU22" s="109" t="s">
        <v>518</v>
      </c>
      <c r="AV22" s="81" t="s">
        <v>519</v>
      </c>
      <c r="AW22" s="37" t="s">
        <v>520</v>
      </c>
      <c r="AX22" s="41" t="s">
        <v>521</v>
      </c>
      <c r="AY22" s="110" t="s">
        <v>2</v>
      </c>
      <c r="AZ22" s="152" t="s">
        <v>677</v>
      </c>
      <c r="BA22" s="153"/>
      <c r="BB22" s="135"/>
      <c r="BC22" s="135"/>
      <c r="BD22" s="135"/>
      <c r="BE22" s="135"/>
      <c r="BF22" s="135"/>
      <c r="BG22" s="135"/>
      <c r="BH22" s="135"/>
      <c r="BI22" s="135"/>
      <c r="BJ22" s="135"/>
      <c r="BK22" s="135"/>
      <c r="BL22" s="135"/>
      <c r="BM22" s="135"/>
      <c r="BN22" s="135"/>
      <c r="BO22" s="135"/>
      <c r="BP22" s="135"/>
      <c r="BQ22" s="135"/>
      <c r="BR22" s="135"/>
      <c r="BS22" s="135"/>
      <c r="BT22" s="135"/>
      <c r="BU22" s="135"/>
      <c r="BV22" s="135"/>
      <c r="BW22" s="135"/>
      <c r="BX22" s="135"/>
      <c r="BY22" s="135"/>
      <c r="BZ22" s="135"/>
      <c r="CA22" s="135"/>
      <c r="CB22" s="135"/>
      <c r="CC22" s="135"/>
      <c r="CD22" s="135"/>
      <c r="CE22" s="135"/>
      <c r="CF22" s="135"/>
      <c r="CG22" s="135"/>
      <c r="CH22" s="135"/>
      <c r="CI22" s="135"/>
      <c r="CJ22" s="135"/>
      <c r="CK22" s="135"/>
      <c r="CL22" s="135"/>
      <c r="CM22" s="135"/>
      <c r="CN22" s="135"/>
      <c r="CO22" s="135"/>
      <c r="CP22" s="135"/>
      <c r="CQ22" s="135"/>
      <c r="AMH22" s="136"/>
      <c r="AMI22" s="136"/>
    </row>
    <row r="23" spans="1:1023" s="98" customFormat="1" ht="298.5" customHeight="1" x14ac:dyDescent="0.25">
      <c r="A23" s="71" t="s">
        <v>342</v>
      </c>
      <c r="B23" s="30" t="s">
        <v>64</v>
      </c>
      <c r="C23" s="30" t="s">
        <v>65</v>
      </c>
      <c r="D23" s="74" t="s">
        <v>66</v>
      </c>
      <c r="E23" s="24" t="s">
        <v>67</v>
      </c>
      <c r="F23" s="24" t="s">
        <v>68</v>
      </c>
      <c r="G23" s="24" t="s">
        <v>241</v>
      </c>
      <c r="H23" s="160" t="s">
        <v>69</v>
      </c>
      <c r="I23" s="24" t="s">
        <v>70</v>
      </c>
      <c r="J23" s="44" t="str">
        <f>IF(K23&lt;6,"Moderado (3)",IF(K23&lt;12,"Mayor (4)","Catastrófico (5)"))</f>
        <v>Mayor (4)</v>
      </c>
      <c r="K23" s="45">
        <f>COUNTIF('Criterios impacto 1'!H2:H20,"SI")</f>
        <v>7</v>
      </c>
      <c r="L23" s="71" t="str">
        <f>VLOOKUP(CONCATENATE(I23,J23),Parámetros!$A$56:$B$80,2,FALSE)</f>
        <v>Extremo (12)</v>
      </c>
      <c r="M23" s="82" t="s">
        <v>71</v>
      </c>
      <c r="N23" s="82" t="s">
        <v>72</v>
      </c>
      <c r="O23" s="82" t="s">
        <v>73</v>
      </c>
      <c r="P23" s="82" t="s">
        <v>74</v>
      </c>
      <c r="Q23" s="82" t="s">
        <v>75</v>
      </c>
      <c r="R23" s="82" t="s">
        <v>76</v>
      </c>
      <c r="S23" s="82" t="s">
        <v>77</v>
      </c>
      <c r="T23" s="82" t="s">
        <v>78</v>
      </c>
      <c r="U23" s="85" t="s">
        <v>237</v>
      </c>
      <c r="V23" s="85" t="s">
        <v>242</v>
      </c>
      <c r="W23" s="37">
        <v>15</v>
      </c>
      <c r="X23" s="37">
        <v>15</v>
      </c>
      <c r="Y23" s="37">
        <v>15</v>
      </c>
      <c r="Z23" s="37">
        <v>15</v>
      </c>
      <c r="AA23" s="37">
        <v>15</v>
      </c>
      <c r="AB23" s="37">
        <v>15</v>
      </c>
      <c r="AC23" s="37">
        <v>10</v>
      </c>
      <c r="AD23" s="37">
        <f t="shared" ref="AD23:AD28" si="6">SUM(W23:AC23)</f>
        <v>100</v>
      </c>
      <c r="AE23" s="37" t="str">
        <f t="shared" ref="AE23" si="7">_xlfn.IFS(AD23&lt;=85,"Débil",AD23&gt;=96,"Fuerte",AD23&gt;=86,"Moderado")</f>
        <v>Fuerte</v>
      </c>
      <c r="AF23" s="37" t="s">
        <v>79</v>
      </c>
      <c r="AG23" s="37" t="str">
        <f>VLOOKUP(CONCATENATE(AE23,AF23),Parámetros!$A$2:$B$10,2,FALSE)</f>
        <v>Fuerte</v>
      </c>
      <c r="AH23" s="37">
        <f t="shared" ref="AH23:AH28" si="8">_xlfn.IFS(AG23="Fuerte",100,AG23="Moderado",50,AG23="Débil",0)</f>
        <v>100</v>
      </c>
      <c r="AI23" s="82" t="str">
        <f>_xlfn.IFS(AVERAGE(AH23:AH23)=100,"Fuerte",AVERAGE(AH23:AH23)&lt;50,"Débil",AVERAGE(AH23:AH23)&gt;=50,"Moderado")</f>
        <v>Fuerte</v>
      </c>
      <c r="AJ23" s="82" t="s">
        <v>80</v>
      </c>
      <c r="AK23" s="82" t="s">
        <v>81</v>
      </c>
      <c r="AL23" s="37">
        <f>VLOOKUP(CONCATENATE(AI23,AJ23,AK23),Parámetros!$A$13:$B$24,2,FALSE)</f>
        <v>2</v>
      </c>
      <c r="AM23" s="37">
        <f>VLOOKUP(CONCATENATE(AI23,AJ23,AK23),Parámetros!$A$27:$B$38,2,FALSE)</f>
        <v>0</v>
      </c>
      <c r="AN23" s="102" t="s">
        <v>82</v>
      </c>
      <c r="AO23" s="102" t="s">
        <v>83</v>
      </c>
      <c r="AP23" s="79" t="str">
        <f>VLOOKUP(CONCATENATE(AN23,AO23),Parámetros!$A$56:$B$80,2,FALSE)</f>
        <v>Alto (8)</v>
      </c>
      <c r="AQ23" s="37" t="s">
        <v>84</v>
      </c>
      <c r="AR23" s="103" t="s">
        <v>85</v>
      </c>
      <c r="AS23" s="82" t="s">
        <v>72</v>
      </c>
      <c r="AT23" s="104" t="s">
        <v>225</v>
      </c>
      <c r="AU23" s="111" t="s">
        <v>86</v>
      </c>
      <c r="AV23" s="82" t="s">
        <v>87</v>
      </c>
      <c r="AW23" s="37" t="s">
        <v>88</v>
      </c>
      <c r="AX23" s="41" t="s">
        <v>248</v>
      </c>
      <c r="AY23" s="112" t="s">
        <v>245</v>
      </c>
      <c r="AZ23" s="152" t="s">
        <v>678</v>
      </c>
      <c r="BA23" s="153"/>
    </row>
    <row r="24" spans="1:1023" s="98" customFormat="1" ht="193.5" customHeight="1" x14ac:dyDescent="0.25">
      <c r="A24" s="175" t="s">
        <v>342</v>
      </c>
      <c r="B24" s="154" t="s">
        <v>64</v>
      </c>
      <c r="C24" s="154" t="s">
        <v>65</v>
      </c>
      <c r="D24" s="222" t="s">
        <v>66</v>
      </c>
      <c r="E24" s="160" t="s">
        <v>67</v>
      </c>
      <c r="F24" s="160" t="s">
        <v>89</v>
      </c>
      <c r="G24" s="160" t="s">
        <v>232</v>
      </c>
      <c r="H24" s="160"/>
      <c r="I24" s="160" t="s">
        <v>90</v>
      </c>
      <c r="J24" s="174" t="str">
        <f>IF(K24&lt;6,"Moderado (3)",IF(K24&lt;12,"Mayor (4)","Catastrófico (5)"))</f>
        <v>Mayor (4)</v>
      </c>
      <c r="K24" s="218">
        <f>COUNTIF('Criterios impacto 2'!H2:H20,"SI")</f>
        <v>7</v>
      </c>
      <c r="L24" s="175" t="str">
        <f>VLOOKUP(CONCATENATE(I24,J24),Parámetros!$A$56:$B$80,2,FALSE)</f>
        <v>Extremo (16)</v>
      </c>
      <c r="M24" s="82" t="s">
        <v>71</v>
      </c>
      <c r="N24" s="82" t="s">
        <v>91</v>
      </c>
      <c r="O24" s="82" t="s">
        <v>92</v>
      </c>
      <c r="P24" s="82" t="s">
        <v>74</v>
      </c>
      <c r="Q24" s="82" t="s">
        <v>253</v>
      </c>
      <c r="R24" s="82" t="s">
        <v>93</v>
      </c>
      <c r="S24" s="82" t="s">
        <v>94</v>
      </c>
      <c r="T24" s="82" t="s">
        <v>95</v>
      </c>
      <c r="U24" s="85" t="s">
        <v>247</v>
      </c>
      <c r="V24" s="85" t="s">
        <v>246</v>
      </c>
      <c r="W24" s="37">
        <v>15</v>
      </c>
      <c r="X24" s="37">
        <v>15</v>
      </c>
      <c r="Y24" s="37">
        <v>15</v>
      </c>
      <c r="Z24" s="37">
        <v>15</v>
      </c>
      <c r="AA24" s="37">
        <v>15</v>
      </c>
      <c r="AB24" s="37">
        <v>15</v>
      </c>
      <c r="AC24" s="37">
        <v>10</v>
      </c>
      <c r="AD24" s="37">
        <f t="shared" si="6"/>
        <v>100</v>
      </c>
      <c r="AE24" s="37" t="str">
        <f t="shared" ref="AE24:AE28" si="9">_xlfn.IFS(AD24&lt;=85,"Débil",AD24&gt;=96,"Fuerte",AD24&gt;=86,"Moderado")</f>
        <v>Fuerte</v>
      </c>
      <c r="AF24" s="37" t="s">
        <v>79</v>
      </c>
      <c r="AG24" s="37" t="str">
        <f>VLOOKUP(CONCATENATE(AE24,AF24),Parámetros!$A$2:$B$10,2,FALSE)</f>
        <v>Fuerte</v>
      </c>
      <c r="AH24" s="37">
        <f t="shared" si="8"/>
        <v>100</v>
      </c>
      <c r="AI24" s="82" t="str">
        <f>_xlfn.IFS(AVERAGE(AH24)=100,"Fuerte",AVERAGE(AH24)&lt;50,"Débil",AVERAGE(AH24)&gt;=50,"Moderado")</f>
        <v>Fuerte</v>
      </c>
      <c r="AJ24" s="82" t="s">
        <v>80</v>
      </c>
      <c r="AK24" s="82" t="s">
        <v>81</v>
      </c>
      <c r="AL24" s="82">
        <v>2</v>
      </c>
      <c r="AM24" s="82">
        <v>0</v>
      </c>
      <c r="AN24" s="228" t="s">
        <v>82</v>
      </c>
      <c r="AO24" s="228" t="s">
        <v>83</v>
      </c>
      <c r="AP24" s="182" t="str">
        <f>VLOOKUP(CONCATENATE(AN24,AO24),Parámetros!$A$56:$B$80,2,FALSE)</f>
        <v>Alto (8)</v>
      </c>
      <c r="AQ24" s="154" t="s">
        <v>84</v>
      </c>
      <c r="AR24" s="208" t="s">
        <v>96</v>
      </c>
      <c r="AS24" s="160" t="s">
        <v>72</v>
      </c>
      <c r="AT24" s="216" t="s">
        <v>225</v>
      </c>
      <c r="AU24" s="160" t="s">
        <v>97</v>
      </c>
      <c r="AV24" s="160" t="s">
        <v>98</v>
      </c>
      <c r="AW24" s="185" t="s">
        <v>88</v>
      </c>
      <c r="AX24" s="155" t="s">
        <v>249</v>
      </c>
      <c r="AY24" s="157" t="s">
        <v>245</v>
      </c>
      <c r="AZ24" s="144" t="s">
        <v>679</v>
      </c>
      <c r="BA24" s="145"/>
    </row>
    <row r="25" spans="1:1023" s="98" customFormat="1" ht="236.25" customHeight="1" x14ac:dyDescent="0.25">
      <c r="A25" s="175"/>
      <c r="B25" s="154"/>
      <c r="C25" s="154"/>
      <c r="D25" s="222"/>
      <c r="E25" s="160"/>
      <c r="F25" s="160"/>
      <c r="G25" s="160"/>
      <c r="H25" s="160"/>
      <c r="I25" s="160"/>
      <c r="J25" s="174"/>
      <c r="K25" s="218"/>
      <c r="L25" s="175"/>
      <c r="M25" s="82" t="s">
        <v>99</v>
      </c>
      <c r="N25" s="82" t="s">
        <v>100</v>
      </c>
      <c r="O25" s="82" t="s">
        <v>101</v>
      </c>
      <c r="P25" s="82" t="s">
        <v>74</v>
      </c>
      <c r="Q25" s="82" t="s">
        <v>102</v>
      </c>
      <c r="R25" s="82" t="s">
        <v>103</v>
      </c>
      <c r="S25" s="82" t="s">
        <v>104</v>
      </c>
      <c r="T25" s="82" t="s">
        <v>105</v>
      </c>
      <c r="U25" s="85" t="s">
        <v>238</v>
      </c>
      <c r="V25" s="85" t="s">
        <v>254</v>
      </c>
      <c r="W25" s="37">
        <v>15</v>
      </c>
      <c r="X25" s="37">
        <v>15</v>
      </c>
      <c r="Y25" s="37">
        <v>15</v>
      </c>
      <c r="Z25" s="37">
        <v>15</v>
      </c>
      <c r="AA25" s="37">
        <v>15</v>
      </c>
      <c r="AB25" s="37">
        <v>15</v>
      </c>
      <c r="AC25" s="37">
        <v>10</v>
      </c>
      <c r="AD25" s="37">
        <f>SUM(W25:AC25)</f>
        <v>100</v>
      </c>
      <c r="AE25" s="37" t="s">
        <v>79</v>
      </c>
      <c r="AF25" s="37" t="s">
        <v>79</v>
      </c>
      <c r="AG25" s="37" t="s">
        <v>106</v>
      </c>
      <c r="AH25" s="37">
        <v>100</v>
      </c>
      <c r="AI25" s="82" t="s">
        <v>79</v>
      </c>
      <c r="AJ25" s="82" t="s">
        <v>80</v>
      </c>
      <c r="AK25" s="82" t="s">
        <v>81</v>
      </c>
      <c r="AL25" s="82">
        <v>2</v>
      </c>
      <c r="AM25" s="82">
        <v>0</v>
      </c>
      <c r="AN25" s="228"/>
      <c r="AO25" s="228"/>
      <c r="AP25" s="182"/>
      <c r="AQ25" s="154"/>
      <c r="AR25" s="208"/>
      <c r="AS25" s="160"/>
      <c r="AT25" s="216"/>
      <c r="AU25" s="160"/>
      <c r="AV25" s="160"/>
      <c r="AW25" s="185"/>
      <c r="AX25" s="156"/>
      <c r="AY25" s="158"/>
      <c r="AZ25" s="146"/>
      <c r="BA25" s="147"/>
    </row>
    <row r="26" spans="1:1023" s="98" customFormat="1" ht="303" customHeight="1" x14ac:dyDescent="0.25">
      <c r="A26" s="71" t="s">
        <v>342</v>
      </c>
      <c r="B26" s="30" t="s">
        <v>64</v>
      </c>
      <c r="C26" s="30" t="s">
        <v>65</v>
      </c>
      <c r="D26" s="74" t="s">
        <v>66</v>
      </c>
      <c r="E26" s="24" t="s">
        <v>67</v>
      </c>
      <c r="F26" s="24" t="s">
        <v>107</v>
      </c>
      <c r="G26" s="24" t="s">
        <v>233</v>
      </c>
      <c r="H26" s="82" t="s">
        <v>255</v>
      </c>
      <c r="I26" s="24" t="s">
        <v>90</v>
      </c>
      <c r="J26" s="44" t="str">
        <f>IF(K26&lt;6,"Moderado (3)",IF(K26&lt;12,"Mayor (4)","Catastrófico (5)"))</f>
        <v>Mayor (4)</v>
      </c>
      <c r="K26" s="45">
        <f>COUNTIF('Criterios impacto 3'!H2:H20,"SI")</f>
        <v>7</v>
      </c>
      <c r="L26" s="71" t="str">
        <f>VLOOKUP(CONCATENATE(I26,J26),Parámetros!$A$56:$B$80,2,FALSE)</f>
        <v>Extremo (16)</v>
      </c>
      <c r="M26" s="82" t="s">
        <v>71</v>
      </c>
      <c r="N26" s="82" t="s">
        <v>72</v>
      </c>
      <c r="O26" s="82" t="s">
        <v>101</v>
      </c>
      <c r="P26" s="82" t="s">
        <v>74</v>
      </c>
      <c r="Q26" s="82" t="s">
        <v>108</v>
      </c>
      <c r="R26" s="82" t="s">
        <v>256</v>
      </c>
      <c r="S26" s="82" t="s">
        <v>109</v>
      </c>
      <c r="T26" s="82" t="s">
        <v>110</v>
      </c>
      <c r="U26" s="85" t="s">
        <v>239</v>
      </c>
      <c r="V26" s="85" t="s">
        <v>257</v>
      </c>
      <c r="W26" s="37">
        <v>15</v>
      </c>
      <c r="X26" s="37">
        <v>15</v>
      </c>
      <c r="Y26" s="37">
        <v>15</v>
      </c>
      <c r="Z26" s="37">
        <v>15</v>
      </c>
      <c r="AA26" s="37">
        <v>15</v>
      </c>
      <c r="AB26" s="37">
        <v>15</v>
      </c>
      <c r="AC26" s="37">
        <v>10</v>
      </c>
      <c r="AD26" s="37">
        <f t="shared" si="6"/>
        <v>100</v>
      </c>
      <c r="AE26" s="37" t="str">
        <f t="shared" si="9"/>
        <v>Fuerte</v>
      </c>
      <c r="AF26" s="37" t="s">
        <v>79</v>
      </c>
      <c r="AG26" s="37" t="str">
        <f>VLOOKUP(CONCATENATE(AE26,AF26),Parámetros!$A$2:$B$10,2,FALSE)</f>
        <v>Fuerte</v>
      </c>
      <c r="AH26" s="37">
        <f t="shared" si="8"/>
        <v>100</v>
      </c>
      <c r="AI26" s="82" t="str">
        <f>_xlfn.IFS(AVERAGE(AH26)=100,"Fuerte",AVERAGE(AH26)&lt;50,"Débil",AVERAGE(AH26)&gt;=50,"Moderado")</f>
        <v>Fuerte</v>
      </c>
      <c r="AJ26" s="82" t="s">
        <v>80</v>
      </c>
      <c r="AK26" s="82" t="s">
        <v>81</v>
      </c>
      <c r="AL26" s="37">
        <v>2</v>
      </c>
      <c r="AM26" s="37">
        <f>VLOOKUP(CONCATENATE(AI23,AJ26,AK26),Parámetros!$A$27:$B$38,2,FALSE)</f>
        <v>0</v>
      </c>
      <c r="AN26" s="102" t="s">
        <v>82</v>
      </c>
      <c r="AO26" s="102" t="s">
        <v>83</v>
      </c>
      <c r="AP26" s="79" t="str">
        <f>VLOOKUP(CONCATENATE(AN26,AO26),Parámetros!$A$56:$B$80,2,FALSE)</f>
        <v>Alto (8)</v>
      </c>
      <c r="AQ26" s="37" t="s">
        <v>84</v>
      </c>
      <c r="AR26" s="103" t="s">
        <v>111</v>
      </c>
      <c r="AS26" s="82" t="s">
        <v>72</v>
      </c>
      <c r="AT26" s="104" t="s">
        <v>225</v>
      </c>
      <c r="AU26" s="24" t="s">
        <v>258</v>
      </c>
      <c r="AV26" s="160" t="s">
        <v>112</v>
      </c>
      <c r="AW26" s="37" t="s">
        <v>88</v>
      </c>
      <c r="AX26" s="41" t="s">
        <v>259</v>
      </c>
      <c r="AY26" s="112" t="s">
        <v>245</v>
      </c>
      <c r="AZ26" s="150" t="s">
        <v>680</v>
      </c>
      <c r="BA26" s="151"/>
    </row>
    <row r="27" spans="1:1023" s="98" customFormat="1" ht="255.95" customHeight="1" x14ac:dyDescent="0.3">
      <c r="A27" s="175" t="s">
        <v>342</v>
      </c>
      <c r="B27" s="154" t="s">
        <v>64</v>
      </c>
      <c r="C27" s="154" t="s">
        <v>65</v>
      </c>
      <c r="D27" s="222" t="s">
        <v>66</v>
      </c>
      <c r="E27" s="160" t="s">
        <v>67</v>
      </c>
      <c r="F27" s="160" t="s">
        <v>107</v>
      </c>
      <c r="G27" s="160" t="s">
        <v>234</v>
      </c>
      <c r="H27" s="167" t="s">
        <v>260</v>
      </c>
      <c r="I27" s="160" t="s">
        <v>113</v>
      </c>
      <c r="J27" s="174" t="str">
        <f>IF(K27&lt;6,"Moderado (3)",IF(K27&lt;12,"Mayor (4)","Catastrófico (5)"))</f>
        <v>Mayor (4)</v>
      </c>
      <c r="K27" s="218">
        <f>COUNTIF('Criterios impacto 4'!H2:H20,"SI")</f>
        <v>11</v>
      </c>
      <c r="L27" s="175" t="str">
        <f>VLOOKUP(CONCATENATE(I27,J27),Parámetros!$A$56:$B$80,2,FALSE)</f>
        <v>Extremo (20)</v>
      </c>
      <c r="M27" s="82" t="s">
        <v>71</v>
      </c>
      <c r="N27" s="82" t="s">
        <v>72</v>
      </c>
      <c r="O27" s="82" t="s">
        <v>114</v>
      </c>
      <c r="P27" s="82" t="s">
        <v>115</v>
      </c>
      <c r="Q27" s="82" t="s">
        <v>116</v>
      </c>
      <c r="R27" s="82" t="s">
        <v>117</v>
      </c>
      <c r="S27" s="82" t="s">
        <v>118</v>
      </c>
      <c r="T27" s="82" t="s">
        <v>119</v>
      </c>
      <c r="U27" s="85" t="s">
        <v>240</v>
      </c>
      <c r="V27" s="85" t="s">
        <v>250</v>
      </c>
      <c r="W27" s="37">
        <v>15</v>
      </c>
      <c r="X27" s="37">
        <v>15</v>
      </c>
      <c r="Y27" s="37">
        <v>15</v>
      </c>
      <c r="Z27" s="37">
        <v>15</v>
      </c>
      <c r="AA27" s="37">
        <v>15</v>
      </c>
      <c r="AB27" s="37">
        <v>15</v>
      </c>
      <c r="AC27" s="37">
        <v>10</v>
      </c>
      <c r="AD27" s="37">
        <f t="shared" si="6"/>
        <v>100</v>
      </c>
      <c r="AE27" s="37" t="str">
        <f t="shared" si="9"/>
        <v>Fuerte</v>
      </c>
      <c r="AF27" s="37" t="s">
        <v>79</v>
      </c>
      <c r="AG27" s="37" t="str">
        <f>VLOOKUP(CONCATENATE(AE27,AF27),Parámetros!$A$2:$B$10,2,FALSE)</f>
        <v>Fuerte</v>
      </c>
      <c r="AH27" s="37">
        <f t="shared" si="8"/>
        <v>100</v>
      </c>
      <c r="AI27" s="167" t="str">
        <f>_xlfn.IFS(AVERAGE(AH27:AH28)=100,"Fuerte",AVERAGE(AH27:AH28)&lt;50,"Débil",AVERAGE(AH27:AH28)&gt;=50,"Moderado")</f>
        <v>Fuerte</v>
      </c>
      <c r="AJ27" s="82" t="s">
        <v>80</v>
      </c>
      <c r="AK27" s="82" t="s">
        <v>81</v>
      </c>
      <c r="AL27" s="37">
        <v>2</v>
      </c>
      <c r="AM27" s="37">
        <v>0</v>
      </c>
      <c r="AN27" s="227" t="s">
        <v>70</v>
      </c>
      <c r="AO27" s="227" t="s">
        <v>83</v>
      </c>
      <c r="AP27" s="182" t="str">
        <f>VLOOKUP(CONCATENATE(AN27,AO27),Parámetros!$A$56:$B$80,2,FALSE)</f>
        <v>Extremo (12)</v>
      </c>
      <c r="AQ27" s="185" t="s">
        <v>84</v>
      </c>
      <c r="AR27" s="103" t="s">
        <v>120</v>
      </c>
      <c r="AS27" s="82" t="s">
        <v>72</v>
      </c>
      <c r="AT27" s="104" t="s">
        <v>225</v>
      </c>
      <c r="AU27" s="113" t="s">
        <v>121</v>
      </c>
      <c r="AV27" s="160"/>
      <c r="AW27" s="185" t="s">
        <v>88</v>
      </c>
      <c r="AX27" s="41" t="s">
        <v>251</v>
      </c>
      <c r="AY27" s="112" t="s">
        <v>245</v>
      </c>
      <c r="AZ27" s="144" t="s">
        <v>681</v>
      </c>
      <c r="BA27" s="145"/>
    </row>
    <row r="28" spans="1:1023" s="98" customFormat="1" ht="255.95" customHeight="1" x14ac:dyDescent="0.25">
      <c r="A28" s="175"/>
      <c r="B28" s="154"/>
      <c r="C28" s="154"/>
      <c r="D28" s="222"/>
      <c r="E28" s="160"/>
      <c r="F28" s="160"/>
      <c r="G28" s="160"/>
      <c r="H28" s="167"/>
      <c r="I28" s="160"/>
      <c r="J28" s="174"/>
      <c r="K28" s="218"/>
      <c r="L28" s="175"/>
      <c r="M28" s="82" t="s">
        <v>99</v>
      </c>
      <c r="N28" s="82" t="s">
        <v>72</v>
      </c>
      <c r="O28" s="82" t="s">
        <v>101</v>
      </c>
      <c r="P28" s="82" t="s">
        <v>122</v>
      </c>
      <c r="Q28" s="82" t="s">
        <v>123</v>
      </c>
      <c r="R28" s="82" t="s">
        <v>261</v>
      </c>
      <c r="S28" s="82" t="s">
        <v>124</v>
      </c>
      <c r="T28" s="82" t="s">
        <v>125</v>
      </c>
      <c r="U28" s="85" t="s">
        <v>262</v>
      </c>
      <c r="V28" s="85" t="s">
        <v>263</v>
      </c>
      <c r="W28" s="37">
        <v>15</v>
      </c>
      <c r="X28" s="37">
        <v>15</v>
      </c>
      <c r="Y28" s="37">
        <v>15</v>
      </c>
      <c r="Z28" s="37">
        <v>15</v>
      </c>
      <c r="AA28" s="37">
        <v>15</v>
      </c>
      <c r="AB28" s="37">
        <v>15</v>
      </c>
      <c r="AC28" s="37">
        <v>10</v>
      </c>
      <c r="AD28" s="37">
        <f t="shared" si="6"/>
        <v>100</v>
      </c>
      <c r="AE28" s="37" t="str">
        <f t="shared" si="9"/>
        <v>Fuerte</v>
      </c>
      <c r="AF28" s="37" t="s">
        <v>79</v>
      </c>
      <c r="AG28" s="37" t="str">
        <f>VLOOKUP(CONCATENATE(AE28,AF28),Parámetros!$A$2:$B$10,2,FALSE)</f>
        <v>Fuerte</v>
      </c>
      <c r="AH28" s="37">
        <f t="shared" si="8"/>
        <v>100</v>
      </c>
      <c r="AI28" s="167"/>
      <c r="AJ28" s="82" t="s">
        <v>80</v>
      </c>
      <c r="AK28" s="82" t="s">
        <v>81</v>
      </c>
      <c r="AL28" s="37">
        <v>2</v>
      </c>
      <c r="AM28" s="37">
        <v>0</v>
      </c>
      <c r="AN28" s="227"/>
      <c r="AO28" s="227"/>
      <c r="AP28" s="182"/>
      <c r="AQ28" s="185"/>
      <c r="AR28" s="103" t="s">
        <v>264</v>
      </c>
      <c r="AS28" s="82" t="s">
        <v>72</v>
      </c>
      <c r="AT28" s="104" t="s">
        <v>225</v>
      </c>
      <c r="AU28" s="24" t="s">
        <v>126</v>
      </c>
      <c r="AV28" s="160"/>
      <c r="AW28" s="185"/>
      <c r="AX28" s="41" t="s">
        <v>252</v>
      </c>
      <c r="AY28" s="112" t="s">
        <v>245</v>
      </c>
      <c r="AZ28" s="146"/>
      <c r="BA28" s="147"/>
    </row>
    <row r="29" spans="1:1023" ht="324" x14ac:dyDescent="0.3">
      <c r="A29" s="114" t="s">
        <v>554</v>
      </c>
      <c r="B29" s="25" t="s">
        <v>523</v>
      </c>
      <c r="C29" s="25" t="s">
        <v>65</v>
      </c>
      <c r="D29" s="29" t="s">
        <v>66</v>
      </c>
      <c r="E29" s="29" t="s">
        <v>67</v>
      </c>
      <c r="F29" s="24" t="s">
        <v>524</v>
      </c>
      <c r="G29" s="115" t="s">
        <v>706</v>
      </c>
      <c r="H29" s="29" t="s">
        <v>525</v>
      </c>
      <c r="I29" s="29" t="s">
        <v>151</v>
      </c>
      <c r="J29" s="26" t="s">
        <v>83</v>
      </c>
      <c r="K29" s="72">
        <v>11</v>
      </c>
      <c r="L29" s="114" t="str">
        <f>VLOOKUP(CONCATENATE(I29,J29),[9]Parámetros!$A$56:$B$80,2,FALSE)</f>
        <v>Alto (4)</v>
      </c>
      <c r="M29" s="82" t="s">
        <v>71</v>
      </c>
      <c r="N29" s="82" t="s">
        <v>526</v>
      </c>
      <c r="O29" s="82" t="s">
        <v>526</v>
      </c>
      <c r="P29" s="116" t="s">
        <v>707</v>
      </c>
      <c r="Q29" s="24" t="s">
        <v>708</v>
      </c>
      <c r="R29" s="24" t="s">
        <v>527</v>
      </c>
      <c r="S29" s="24" t="s">
        <v>528</v>
      </c>
      <c r="T29" s="24" t="s">
        <v>529</v>
      </c>
      <c r="U29" s="31" t="s">
        <v>530</v>
      </c>
      <c r="V29" s="31" t="s">
        <v>712</v>
      </c>
      <c r="W29" s="29">
        <v>15</v>
      </c>
      <c r="X29" s="29">
        <v>15</v>
      </c>
      <c r="Y29" s="29">
        <v>15</v>
      </c>
      <c r="Z29" s="29">
        <v>15</v>
      </c>
      <c r="AA29" s="29">
        <v>15</v>
      </c>
      <c r="AB29" s="29">
        <v>15</v>
      </c>
      <c r="AC29" s="29">
        <v>10</v>
      </c>
      <c r="AD29" s="29">
        <v>100</v>
      </c>
      <c r="AE29" s="29" t="s">
        <v>79</v>
      </c>
      <c r="AF29" s="29" t="s">
        <v>79</v>
      </c>
      <c r="AG29" s="29" t="s">
        <v>79</v>
      </c>
      <c r="AH29" s="29">
        <v>100</v>
      </c>
      <c r="AI29" s="29" t="s">
        <v>79</v>
      </c>
      <c r="AJ29" s="29" t="s">
        <v>80</v>
      </c>
      <c r="AK29" s="29" t="s">
        <v>81</v>
      </c>
      <c r="AL29" s="25">
        <v>2</v>
      </c>
      <c r="AM29" s="25">
        <v>0</v>
      </c>
      <c r="AN29" s="117" t="s">
        <v>151</v>
      </c>
      <c r="AO29" s="117" t="s">
        <v>83</v>
      </c>
      <c r="AP29" s="79" t="str">
        <f>VLOOKUP(CONCATENATE(AN29,AO29),[9]Parámetros!$A$56:$B$80,2,FALSE)</f>
        <v>Alto (4)</v>
      </c>
      <c r="AQ29" s="37" t="s">
        <v>84</v>
      </c>
      <c r="AR29" s="118" t="s">
        <v>531</v>
      </c>
      <c r="AS29" s="82" t="s">
        <v>526</v>
      </c>
      <c r="AT29" s="37" t="s">
        <v>532</v>
      </c>
      <c r="AU29" s="82" t="s">
        <v>533</v>
      </c>
      <c r="AV29" s="82" t="s">
        <v>534</v>
      </c>
      <c r="AW29" s="119" t="s">
        <v>535</v>
      </c>
      <c r="AX29" s="41" t="s">
        <v>536</v>
      </c>
      <c r="AY29" s="112" t="s">
        <v>2</v>
      </c>
      <c r="AZ29" s="150" t="s">
        <v>682</v>
      </c>
      <c r="BA29" s="151"/>
      <c r="BB29" s="98"/>
      <c r="BC29" s="98"/>
      <c r="BD29" s="98"/>
      <c r="BE29" s="98"/>
      <c r="BF29" s="98"/>
      <c r="BG29" s="98"/>
      <c r="BH29" s="98"/>
      <c r="BI29" s="98"/>
      <c r="BJ29" s="98"/>
      <c r="BK29" s="98"/>
      <c r="BL29" s="98"/>
      <c r="BM29" s="98"/>
      <c r="BN29" s="98"/>
      <c r="BO29" s="98"/>
      <c r="BP29" s="98"/>
      <c r="BQ29" s="98"/>
      <c r="BR29" s="98"/>
      <c r="BS29" s="98"/>
      <c r="BT29" s="98"/>
      <c r="BU29" s="98"/>
      <c r="BV29" s="98"/>
      <c r="BW29" s="98"/>
      <c r="BX29" s="98"/>
      <c r="BY29" s="98"/>
      <c r="BZ29" s="98"/>
      <c r="CA29" s="98"/>
      <c r="CB29" s="98"/>
      <c r="CC29" s="98"/>
      <c r="CD29" s="98"/>
      <c r="CE29" s="98"/>
      <c r="CF29" s="98"/>
      <c r="CG29" s="98"/>
      <c r="CH29" s="98"/>
      <c r="CI29" s="98"/>
      <c r="CJ29" s="98"/>
      <c r="CK29" s="98"/>
      <c r="CL29" s="98"/>
      <c r="CM29" s="98"/>
      <c r="CN29" s="98"/>
      <c r="CO29" s="98"/>
      <c r="CP29" s="98"/>
      <c r="CQ29" s="98"/>
      <c r="CR29" s="98"/>
      <c r="CS29" s="98"/>
      <c r="CT29" s="98"/>
    </row>
    <row r="30" spans="1:1023" ht="320.10000000000002" customHeight="1" x14ac:dyDescent="0.3">
      <c r="A30" s="114" t="s">
        <v>554</v>
      </c>
      <c r="B30" s="25" t="s">
        <v>523</v>
      </c>
      <c r="C30" s="25" t="s">
        <v>65</v>
      </c>
      <c r="D30" s="29" t="s">
        <v>66</v>
      </c>
      <c r="E30" s="29" t="s">
        <v>67</v>
      </c>
      <c r="F30" s="29" t="s">
        <v>537</v>
      </c>
      <c r="G30" s="29" t="s">
        <v>538</v>
      </c>
      <c r="H30" s="29" t="s">
        <v>539</v>
      </c>
      <c r="I30" s="29" t="s">
        <v>90</v>
      </c>
      <c r="J30" s="26" t="s">
        <v>83</v>
      </c>
      <c r="K30" s="72">
        <v>9</v>
      </c>
      <c r="L30" s="114" t="str">
        <f>VLOOKUP(CONCATENATE(I30,J30),[9]Parámetros!$A$56:$B$80,2,FALSE)</f>
        <v>Extremo (16)</v>
      </c>
      <c r="M30" s="82" t="s">
        <v>71</v>
      </c>
      <c r="N30" s="82" t="s">
        <v>526</v>
      </c>
      <c r="O30" s="82" t="s">
        <v>540</v>
      </c>
      <c r="P30" s="29" t="s">
        <v>541</v>
      </c>
      <c r="Q30" s="24" t="s">
        <v>542</v>
      </c>
      <c r="R30" s="29" t="s">
        <v>543</v>
      </c>
      <c r="S30" s="24" t="s">
        <v>544</v>
      </c>
      <c r="T30" s="24" t="s">
        <v>545</v>
      </c>
      <c r="U30" s="31" t="s">
        <v>546</v>
      </c>
      <c r="V30" s="31" t="s">
        <v>547</v>
      </c>
      <c r="W30" s="75">
        <v>15</v>
      </c>
      <c r="X30" s="75">
        <v>15</v>
      </c>
      <c r="Y30" s="75">
        <v>15</v>
      </c>
      <c r="Z30" s="75">
        <v>15</v>
      </c>
      <c r="AA30" s="75">
        <v>15</v>
      </c>
      <c r="AB30" s="75">
        <v>15</v>
      </c>
      <c r="AC30" s="75">
        <v>10</v>
      </c>
      <c r="AD30" s="75">
        <v>100</v>
      </c>
      <c r="AE30" s="29" t="s">
        <v>79</v>
      </c>
      <c r="AF30" s="75" t="s">
        <v>79</v>
      </c>
      <c r="AG30" s="75" t="s">
        <v>79</v>
      </c>
      <c r="AH30" s="75">
        <v>100</v>
      </c>
      <c r="AI30" s="75" t="s">
        <v>79</v>
      </c>
      <c r="AJ30" s="75" t="s">
        <v>80</v>
      </c>
      <c r="AK30" s="75" t="s">
        <v>81</v>
      </c>
      <c r="AL30" s="75">
        <v>2</v>
      </c>
      <c r="AM30" s="75">
        <v>0</v>
      </c>
      <c r="AN30" s="117" t="s">
        <v>82</v>
      </c>
      <c r="AO30" s="117" t="s">
        <v>83</v>
      </c>
      <c r="AP30" s="79" t="str">
        <f>VLOOKUP(CONCATENATE(AN30,AO30),[9]Parámetros!$A$56:$B$80,2,FALSE)</f>
        <v>Alto (8)</v>
      </c>
      <c r="AQ30" s="37" t="s">
        <v>84</v>
      </c>
      <c r="AR30" s="29" t="s">
        <v>548</v>
      </c>
      <c r="AS30" s="82" t="s">
        <v>549</v>
      </c>
      <c r="AT30" s="37" t="s">
        <v>532</v>
      </c>
      <c r="AU30" s="29" t="s">
        <v>550</v>
      </c>
      <c r="AV30" s="29" t="s">
        <v>551</v>
      </c>
      <c r="AW30" s="119" t="s">
        <v>552</v>
      </c>
      <c r="AX30" s="41" t="s">
        <v>553</v>
      </c>
      <c r="AY30" s="112" t="s">
        <v>2</v>
      </c>
      <c r="AZ30" s="150" t="s">
        <v>683</v>
      </c>
      <c r="BA30" s="151"/>
    </row>
    <row r="31" spans="1:1023" s="101" customFormat="1" ht="293.10000000000002" customHeight="1" x14ac:dyDescent="0.3">
      <c r="A31" s="114" t="s">
        <v>569</v>
      </c>
      <c r="B31" s="37" t="s">
        <v>64</v>
      </c>
      <c r="C31" s="37" t="s">
        <v>65</v>
      </c>
      <c r="D31" s="95" t="s">
        <v>66</v>
      </c>
      <c r="E31" s="82" t="s">
        <v>67</v>
      </c>
      <c r="F31" s="29" t="s">
        <v>555</v>
      </c>
      <c r="G31" s="25" t="s">
        <v>709</v>
      </c>
      <c r="H31" s="37" t="s">
        <v>556</v>
      </c>
      <c r="I31" s="37" t="s">
        <v>151</v>
      </c>
      <c r="J31" s="26" t="s">
        <v>153</v>
      </c>
      <c r="K31" s="72">
        <v>5</v>
      </c>
      <c r="L31" s="79" t="s">
        <v>153</v>
      </c>
      <c r="M31" s="37" t="s">
        <v>203</v>
      </c>
      <c r="N31" s="37" t="s">
        <v>557</v>
      </c>
      <c r="O31" s="37" t="s">
        <v>558</v>
      </c>
      <c r="P31" s="30" t="s">
        <v>559</v>
      </c>
      <c r="Q31" s="24" t="s">
        <v>560</v>
      </c>
      <c r="R31" s="24" t="s">
        <v>561</v>
      </c>
      <c r="S31" s="30" t="s">
        <v>684</v>
      </c>
      <c r="T31" s="120" t="s">
        <v>710</v>
      </c>
      <c r="U31" s="85" t="s">
        <v>685</v>
      </c>
      <c r="V31" s="85" t="s">
        <v>562</v>
      </c>
      <c r="W31" s="37">
        <v>15</v>
      </c>
      <c r="X31" s="37">
        <v>15</v>
      </c>
      <c r="Y31" s="37">
        <v>15</v>
      </c>
      <c r="Z31" s="37">
        <v>10</v>
      </c>
      <c r="AA31" s="37">
        <v>15</v>
      </c>
      <c r="AB31" s="37">
        <v>15</v>
      </c>
      <c r="AC31" s="37">
        <v>10</v>
      </c>
      <c r="AD31" s="37">
        <f>SUM(W31:AC31)</f>
        <v>95</v>
      </c>
      <c r="AE31" s="121" t="s">
        <v>130</v>
      </c>
      <c r="AF31" s="37" t="s">
        <v>79</v>
      </c>
      <c r="AG31" s="37" t="str">
        <f>VLOOKUP(CONCATENATE(AE31,AF31),[10]Parámetros!$A$2:$B$10,2,FALSE)</f>
        <v>Moderado</v>
      </c>
      <c r="AH31" s="121">
        <v>50</v>
      </c>
      <c r="AI31" s="82" t="s">
        <v>130</v>
      </c>
      <c r="AJ31" s="82" t="s">
        <v>80</v>
      </c>
      <c r="AK31" s="82" t="s">
        <v>81</v>
      </c>
      <c r="AL31" s="37">
        <f>VLOOKUP(CONCATENATE(AI31,AJ31,AK31),[10]Parámetros!$A$13:$B$24,2,FALSE)</f>
        <v>1</v>
      </c>
      <c r="AM31" s="37">
        <f>VLOOKUP(CONCATENATE(AI31,AJ31,AK31),[10]Parámetros!$A$27:$B$38,2,FALSE)</f>
        <v>0</v>
      </c>
      <c r="AN31" s="102" t="s">
        <v>151</v>
      </c>
      <c r="AO31" s="102" t="s">
        <v>153</v>
      </c>
      <c r="AP31" s="79" t="str">
        <f>VLOOKUP(CONCATENATE(AN31,AO31),[10]Parámetros!$A$56:$B$80,2,FALSE)</f>
        <v>Moderado (3)</v>
      </c>
      <c r="AQ31" s="30" t="s">
        <v>84</v>
      </c>
      <c r="AR31" s="30" t="s">
        <v>563</v>
      </c>
      <c r="AS31" s="30" t="s">
        <v>564</v>
      </c>
      <c r="AT31" s="30" t="s">
        <v>565</v>
      </c>
      <c r="AU31" s="24" t="s">
        <v>566</v>
      </c>
      <c r="AV31" s="24" t="s">
        <v>567</v>
      </c>
      <c r="AW31" s="30" t="s">
        <v>568</v>
      </c>
      <c r="AX31" s="41" t="s">
        <v>686</v>
      </c>
      <c r="AY31" s="112" t="s">
        <v>438</v>
      </c>
      <c r="AZ31" s="150" t="s">
        <v>687</v>
      </c>
      <c r="BA31" s="151"/>
    </row>
    <row r="32" spans="1:1023" s="136" customFormat="1" ht="303" customHeight="1" x14ac:dyDescent="0.3">
      <c r="A32" s="198" t="s">
        <v>608</v>
      </c>
      <c r="B32" s="203" t="s">
        <v>267</v>
      </c>
      <c r="C32" s="203" t="s">
        <v>65</v>
      </c>
      <c r="D32" s="204" t="s">
        <v>66</v>
      </c>
      <c r="E32" s="205" t="s">
        <v>67</v>
      </c>
      <c r="F32" s="122" t="s">
        <v>570</v>
      </c>
      <c r="G32" s="195" t="s">
        <v>571</v>
      </c>
      <c r="H32" s="195" t="s">
        <v>572</v>
      </c>
      <c r="I32" s="195" t="s">
        <v>82</v>
      </c>
      <c r="J32" s="195" t="s">
        <v>153</v>
      </c>
      <c r="K32" s="200">
        <v>5</v>
      </c>
      <c r="L32" s="198" t="s">
        <v>170</v>
      </c>
      <c r="M32" s="122" t="s">
        <v>71</v>
      </c>
      <c r="N32" s="195" t="s">
        <v>443</v>
      </c>
      <c r="O32" s="122" t="s">
        <v>573</v>
      </c>
      <c r="P32" s="122" t="s">
        <v>574</v>
      </c>
      <c r="Q32" s="122" t="s">
        <v>575</v>
      </c>
      <c r="R32" s="122" t="s">
        <v>576</v>
      </c>
      <c r="S32" s="122" t="s">
        <v>577</v>
      </c>
      <c r="T32" s="122" t="s">
        <v>578</v>
      </c>
      <c r="U32" s="123" t="s">
        <v>688</v>
      </c>
      <c r="V32" s="123" t="s">
        <v>689</v>
      </c>
      <c r="W32" s="122">
        <v>15</v>
      </c>
      <c r="X32" s="122">
        <v>15</v>
      </c>
      <c r="Y32" s="122">
        <v>15</v>
      </c>
      <c r="Z32" s="122">
        <v>15</v>
      </c>
      <c r="AA32" s="122">
        <v>15</v>
      </c>
      <c r="AB32" s="122">
        <v>15</v>
      </c>
      <c r="AC32" s="122">
        <v>10</v>
      </c>
      <c r="AD32" s="122">
        <f t="shared" ref="AD32:AD35" si="10">SUM(W32:AC32)</f>
        <v>100</v>
      </c>
      <c r="AE32" s="122" t="s">
        <v>579</v>
      </c>
      <c r="AF32" s="122" t="s">
        <v>79</v>
      </c>
      <c r="AG32" s="122" t="str">
        <f>VLOOKUP(CONCATENATE(AE32,AF32),[11]Parámetros!$A$2:$B$10,2,0)</f>
        <v>Fuerte</v>
      </c>
      <c r="AH32" s="122">
        <v>100</v>
      </c>
      <c r="AI32" s="195" t="s">
        <v>106</v>
      </c>
      <c r="AJ32" s="122" t="s">
        <v>80</v>
      </c>
      <c r="AK32" s="122" t="s">
        <v>81</v>
      </c>
      <c r="AL32" s="122">
        <v>2</v>
      </c>
      <c r="AM32" s="122">
        <v>0</v>
      </c>
      <c r="AN32" s="199" t="s">
        <v>151</v>
      </c>
      <c r="AO32" s="199" t="s">
        <v>153</v>
      </c>
      <c r="AP32" s="194" t="str">
        <f>VLOOKUP(CONCATENATE(AN32,AO32),[11]Parámetros!$A$56:$B$80,2,0)</f>
        <v>Moderado (3)</v>
      </c>
      <c r="AQ32" s="195" t="s">
        <v>84</v>
      </c>
      <c r="AR32" s="196" t="s">
        <v>580</v>
      </c>
      <c r="AS32" s="195" t="s">
        <v>581</v>
      </c>
      <c r="AT32" s="197" t="s">
        <v>282</v>
      </c>
      <c r="AU32" s="187" t="s">
        <v>711</v>
      </c>
      <c r="AV32" s="187" t="s">
        <v>582</v>
      </c>
      <c r="AW32" s="190" t="s">
        <v>583</v>
      </c>
      <c r="AX32" s="191" t="s">
        <v>584</v>
      </c>
      <c r="AY32" s="161" t="s">
        <v>2</v>
      </c>
      <c r="AZ32" s="144" t="s">
        <v>690</v>
      </c>
      <c r="BA32" s="145"/>
      <c r="BB32" s="124"/>
      <c r="BC32" s="124"/>
      <c r="BD32" s="124"/>
      <c r="BE32" s="124"/>
      <c r="BF32" s="124"/>
      <c r="BG32" s="124"/>
      <c r="BH32" s="124"/>
      <c r="BI32" s="124"/>
      <c r="BJ32" s="124"/>
      <c r="BK32" s="124"/>
      <c r="BL32" s="124"/>
      <c r="BM32" s="124"/>
      <c r="BN32" s="124"/>
      <c r="BO32" s="124"/>
      <c r="BP32" s="124"/>
      <c r="BQ32" s="124"/>
    </row>
    <row r="33" spans="1:434" s="136" customFormat="1" ht="279.75" customHeight="1" x14ac:dyDescent="0.3">
      <c r="A33" s="201"/>
      <c r="B33" s="188"/>
      <c r="C33" s="188"/>
      <c r="D33" s="188"/>
      <c r="E33" s="188"/>
      <c r="F33" s="122" t="s">
        <v>585</v>
      </c>
      <c r="G33" s="188"/>
      <c r="H33" s="188"/>
      <c r="I33" s="188"/>
      <c r="J33" s="188"/>
      <c r="K33" s="188"/>
      <c r="L33" s="188"/>
      <c r="M33" s="122" t="s">
        <v>71</v>
      </c>
      <c r="N33" s="188"/>
      <c r="O33" s="122" t="s">
        <v>586</v>
      </c>
      <c r="P33" s="122" t="s">
        <v>587</v>
      </c>
      <c r="Q33" s="122" t="s">
        <v>588</v>
      </c>
      <c r="R33" s="122" t="s">
        <v>589</v>
      </c>
      <c r="S33" s="122" t="s">
        <v>590</v>
      </c>
      <c r="T33" s="122" t="s">
        <v>578</v>
      </c>
      <c r="U33" s="123" t="s">
        <v>591</v>
      </c>
      <c r="V33" s="123" t="s">
        <v>592</v>
      </c>
      <c r="W33" s="122">
        <v>15</v>
      </c>
      <c r="X33" s="122">
        <v>15</v>
      </c>
      <c r="Y33" s="122">
        <v>15</v>
      </c>
      <c r="Z33" s="122">
        <v>15</v>
      </c>
      <c r="AA33" s="122">
        <v>15</v>
      </c>
      <c r="AB33" s="122">
        <v>15</v>
      </c>
      <c r="AC33" s="122">
        <v>10</v>
      </c>
      <c r="AD33" s="122">
        <f t="shared" si="10"/>
        <v>100</v>
      </c>
      <c r="AE33" s="122" t="s">
        <v>79</v>
      </c>
      <c r="AF33" s="122" t="s">
        <v>79</v>
      </c>
      <c r="AG33" s="122" t="str">
        <f>VLOOKUP(CONCATENATE(AE33,AF33),[11]Parámetros!$A$2:$B$10,2,0)</f>
        <v>Fuerte</v>
      </c>
      <c r="AH33" s="122">
        <v>100</v>
      </c>
      <c r="AI33" s="188"/>
      <c r="AJ33" s="122" t="s">
        <v>80</v>
      </c>
      <c r="AK33" s="122" t="s">
        <v>81</v>
      </c>
      <c r="AL33" s="122">
        <v>2</v>
      </c>
      <c r="AM33" s="122">
        <v>0</v>
      </c>
      <c r="AN33" s="188"/>
      <c r="AO33" s="188"/>
      <c r="AP33" s="188"/>
      <c r="AQ33" s="188"/>
      <c r="AR33" s="188"/>
      <c r="AS33" s="188"/>
      <c r="AT33" s="188"/>
      <c r="AU33" s="188"/>
      <c r="AV33" s="188"/>
      <c r="AW33" s="188"/>
      <c r="AX33" s="192"/>
      <c r="AY33" s="162"/>
      <c r="AZ33" s="148"/>
      <c r="BA33" s="149"/>
      <c r="BB33" s="124"/>
      <c r="BC33" s="124"/>
      <c r="BD33" s="124"/>
      <c r="BE33" s="124"/>
      <c r="BF33" s="124"/>
      <c r="BG33" s="124"/>
      <c r="BH33" s="124"/>
      <c r="BI33" s="124"/>
      <c r="BJ33" s="124"/>
      <c r="BK33" s="124"/>
      <c r="BL33" s="124"/>
      <c r="BM33" s="124"/>
      <c r="BN33" s="124"/>
      <c r="BO33" s="124"/>
      <c r="BP33" s="124"/>
      <c r="BQ33" s="124"/>
    </row>
    <row r="34" spans="1:434" s="136" customFormat="1" ht="159.75" customHeight="1" x14ac:dyDescent="0.3">
      <c r="A34" s="201"/>
      <c r="B34" s="188"/>
      <c r="C34" s="188"/>
      <c r="D34" s="188"/>
      <c r="E34" s="188"/>
      <c r="F34" s="122" t="s">
        <v>593</v>
      </c>
      <c r="G34" s="188"/>
      <c r="H34" s="188"/>
      <c r="I34" s="188"/>
      <c r="J34" s="188"/>
      <c r="K34" s="188"/>
      <c r="L34" s="188"/>
      <c r="M34" s="122" t="s">
        <v>71</v>
      </c>
      <c r="N34" s="188"/>
      <c r="O34" s="122" t="s">
        <v>594</v>
      </c>
      <c r="P34" s="122" t="s">
        <v>595</v>
      </c>
      <c r="Q34" s="122" t="s">
        <v>596</v>
      </c>
      <c r="R34" s="122" t="s">
        <v>597</v>
      </c>
      <c r="S34" s="122" t="s">
        <v>598</v>
      </c>
      <c r="T34" s="122" t="s">
        <v>599</v>
      </c>
      <c r="U34" s="123" t="s">
        <v>591</v>
      </c>
      <c r="V34" s="123" t="s">
        <v>691</v>
      </c>
      <c r="W34" s="122">
        <v>15</v>
      </c>
      <c r="X34" s="122">
        <v>15</v>
      </c>
      <c r="Y34" s="122">
        <v>15</v>
      </c>
      <c r="Z34" s="122">
        <v>15</v>
      </c>
      <c r="AA34" s="122">
        <v>15</v>
      </c>
      <c r="AB34" s="122">
        <v>15</v>
      </c>
      <c r="AC34" s="122">
        <v>10</v>
      </c>
      <c r="AD34" s="122">
        <f t="shared" si="10"/>
        <v>100</v>
      </c>
      <c r="AE34" s="122" t="s">
        <v>79</v>
      </c>
      <c r="AF34" s="122" t="s">
        <v>79</v>
      </c>
      <c r="AG34" s="122" t="str">
        <f>VLOOKUP(CONCATENATE(AE34,AF34),[11]Parámetros!$A$2:$B$10,2,0)</f>
        <v>Fuerte</v>
      </c>
      <c r="AH34" s="122">
        <v>100</v>
      </c>
      <c r="AI34" s="188"/>
      <c r="AJ34" s="122" t="s">
        <v>80</v>
      </c>
      <c r="AK34" s="122" t="s">
        <v>81</v>
      </c>
      <c r="AL34" s="122">
        <v>2</v>
      </c>
      <c r="AM34" s="122">
        <v>0</v>
      </c>
      <c r="AN34" s="188"/>
      <c r="AO34" s="188"/>
      <c r="AP34" s="188"/>
      <c r="AQ34" s="188"/>
      <c r="AR34" s="188"/>
      <c r="AS34" s="188"/>
      <c r="AT34" s="188"/>
      <c r="AU34" s="188"/>
      <c r="AV34" s="188"/>
      <c r="AW34" s="188"/>
      <c r="AX34" s="192"/>
      <c r="AY34" s="162"/>
      <c r="AZ34" s="148"/>
      <c r="BA34" s="149"/>
      <c r="BB34" s="124"/>
      <c r="BC34" s="124"/>
      <c r="BD34" s="124"/>
      <c r="BE34" s="124"/>
      <c r="BF34" s="124"/>
      <c r="BG34" s="124"/>
      <c r="BH34" s="124"/>
      <c r="BI34" s="124"/>
      <c r="BJ34" s="124"/>
      <c r="BK34" s="124"/>
      <c r="BL34" s="124"/>
      <c r="BM34" s="124"/>
      <c r="BN34" s="124"/>
      <c r="BO34" s="124"/>
      <c r="BP34" s="124"/>
      <c r="BQ34" s="124"/>
    </row>
    <row r="35" spans="1:434" s="136" customFormat="1" ht="271.5" customHeight="1" x14ac:dyDescent="0.3">
      <c r="A35" s="202"/>
      <c r="B35" s="189"/>
      <c r="C35" s="189"/>
      <c r="D35" s="189"/>
      <c r="E35" s="189"/>
      <c r="F35" s="122" t="s">
        <v>600</v>
      </c>
      <c r="G35" s="189"/>
      <c r="H35" s="189"/>
      <c r="I35" s="189"/>
      <c r="J35" s="189"/>
      <c r="K35" s="189"/>
      <c r="L35" s="189"/>
      <c r="M35" s="122" t="s">
        <v>71</v>
      </c>
      <c r="N35" s="189"/>
      <c r="O35" s="122" t="s">
        <v>601</v>
      </c>
      <c r="P35" s="122" t="s">
        <v>602</v>
      </c>
      <c r="Q35" s="122" t="s">
        <v>603</v>
      </c>
      <c r="R35" s="122" t="s">
        <v>604</v>
      </c>
      <c r="S35" s="122" t="s">
        <v>605</v>
      </c>
      <c r="T35" s="122" t="s">
        <v>606</v>
      </c>
      <c r="U35" s="123" t="s">
        <v>692</v>
      </c>
      <c r="V35" s="123" t="s">
        <v>607</v>
      </c>
      <c r="W35" s="122">
        <v>15</v>
      </c>
      <c r="X35" s="122">
        <v>15</v>
      </c>
      <c r="Y35" s="122">
        <v>15</v>
      </c>
      <c r="Z35" s="122">
        <v>15</v>
      </c>
      <c r="AA35" s="122">
        <v>15</v>
      </c>
      <c r="AB35" s="122">
        <v>15</v>
      </c>
      <c r="AC35" s="122">
        <v>10</v>
      </c>
      <c r="AD35" s="122">
        <f t="shared" si="10"/>
        <v>100</v>
      </c>
      <c r="AE35" s="122" t="s">
        <v>79</v>
      </c>
      <c r="AF35" s="122" t="s">
        <v>79</v>
      </c>
      <c r="AG35" s="122" t="str">
        <f>VLOOKUP(CONCATENATE(AE35,AF35),[11]Parámetros!$A$2:$B$10,2,0)</f>
        <v>Fuerte</v>
      </c>
      <c r="AH35" s="122">
        <v>100</v>
      </c>
      <c r="AI35" s="189"/>
      <c r="AJ35" s="122" t="s">
        <v>80</v>
      </c>
      <c r="AK35" s="122" t="s">
        <v>81</v>
      </c>
      <c r="AL35" s="122">
        <v>2</v>
      </c>
      <c r="AM35" s="122">
        <v>0</v>
      </c>
      <c r="AN35" s="189"/>
      <c r="AO35" s="189"/>
      <c r="AP35" s="189"/>
      <c r="AQ35" s="189"/>
      <c r="AR35" s="189"/>
      <c r="AS35" s="189"/>
      <c r="AT35" s="189"/>
      <c r="AU35" s="189"/>
      <c r="AV35" s="189"/>
      <c r="AW35" s="189"/>
      <c r="AX35" s="193"/>
      <c r="AY35" s="163"/>
      <c r="AZ35" s="146"/>
      <c r="BA35" s="147"/>
      <c r="BB35" s="124"/>
      <c r="BC35" s="124"/>
      <c r="BD35" s="124"/>
      <c r="BE35" s="124"/>
      <c r="BF35" s="124"/>
      <c r="BG35" s="124"/>
      <c r="BH35" s="124"/>
      <c r="BI35" s="124"/>
      <c r="BJ35" s="124"/>
      <c r="BK35" s="124"/>
      <c r="BL35" s="124"/>
      <c r="BM35" s="124"/>
      <c r="BN35" s="124"/>
      <c r="BO35" s="124"/>
      <c r="BP35" s="124"/>
      <c r="BQ35" s="124"/>
    </row>
    <row r="36" spans="1:434" s="98" customFormat="1" ht="171.95" customHeight="1" x14ac:dyDescent="0.25">
      <c r="A36" s="182" t="s">
        <v>619</v>
      </c>
      <c r="B36" s="185" t="s">
        <v>267</v>
      </c>
      <c r="C36" s="185" t="s">
        <v>65</v>
      </c>
      <c r="D36" s="186" t="s">
        <v>66</v>
      </c>
      <c r="E36" s="167" t="s">
        <v>67</v>
      </c>
      <c r="F36" s="160" t="s">
        <v>609</v>
      </c>
      <c r="G36" s="167" t="s">
        <v>610</v>
      </c>
      <c r="H36" s="167" t="s">
        <v>611</v>
      </c>
      <c r="I36" s="167" t="s">
        <v>151</v>
      </c>
      <c r="J36" s="183" t="s">
        <v>153</v>
      </c>
      <c r="K36" s="125" t="s">
        <v>153</v>
      </c>
      <c r="L36" s="182" t="str">
        <f>VLOOKUP(CONCATENATE(I36,J36),[12]Parámetros!$A$56:$B$80,2,FALSE)</f>
        <v>Moderado (3)</v>
      </c>
      <c r="M36" s="160" t="s">
        <v>71</v>
      </c>
      <c r="N36" s="167" t="s">
        <v>612</v>
      </c>
      <c r="O36" s="160" t="s">
        <v>613</v>
      </c>
      <c r="P36" s="160" t="s">
        <v>115</v>
      </c>
      <c r="Q36" s="160" t="s">
        <v>693</v>
      </c>
      <c r="R36" s="160" t="s">
        <v>694</v>
      </c>
      <c r="S36" s="160" t="s">
        <v>695</v>
      </c>
      <c r="T36" s="167" t="s">
        <v>713</v>
      </c>
      <c r="U36" s="178" t="s">
        <v>614</v>
      </c>
      <c r="V36" s="178" t="s">
        <v>696</v>
      </c>
      <c r="W36" s="154">
        <v>15</v>
      </c>
      <c r="X36" s="154">
        <v>15</v>
      </c>
      <c r="Y36" s="154">
        <v>15</v>
      </c>
      <c r="Z36" s="154">
        <v>15</v>
      </c>
      <c r="AA36" s="154">
        <v>15</v>
      </c>
      <c r="AB36" s="154">
        <v>15</v>
      </c>
      <c r="AC36" s="154">
        <v>10</v>
      </c>
      <c r="AD36" s="154">
        <f>SUM(W36:AC36)</f>
        <v>100</v>
      </c>
      <c r="AE36" s="154" t="s">
        <v>106</v>
      </c>
      <c r="AF36" s="154" t="s">
        <v>79</v>
      </c>
      <c r="AG36" s="154" t="s">
        <v>79</v>
      </c>
      <c r="AH36" s="154">
        <v>100</v>
      </c>
      <c r="AI36" s="154" t="s">
        <v>79</v>
      </c>
      <c r="AJ36" s="154" t="s">
        <v>80</v>
      </c>
      <c r="AK36" s="154" t="s">
        <v>81</v>
      </c>
      <c r="AL36" s="154">
        <f>VLOOKUP(CONCATENATE(AI36,AJ36,AK36),[12]Parámetros!$A$13:$B$24,2,FALSE)</f>
        <v>2</v>
      </c>
      <c r="AM36" s="154">
        <f>VLOOKUP(CONCATENATE(AI36,AJ36,AK36),[12]Parámetros!$A$27:$B$38,2,FALSE)</f>
        <v>0</v>
      </c>
      <c r="AN36" s="180" t="s">
        <v>151</v>
      </c>
      <c r="AO36" s="180" t="s">
        <v>153</v>
      </c>
      <c r="AP36" s="175" t="str">
        <f>VLOOKUP(CONCATENATE(AN36,AO36),[12]Parámetros!$A$56:$B$80,2,FALSE)</f>
        <v>Moderado (3)</v>
      </c>
      <c r="AQ36" s="154" t="s">
        <v>84</v>
      </c>
      <c r="AR36" s="181" t="s">
        <v>615</v>
      </c>
      <c r="AS36" s="160" t="s">
        <v>612</v>
      </c>
      <c r="AT36" s="154" t="s">
        <v>282</v>
      </c>
      <c r="AU36" s="160" t="s">
        <v>616</v>
      </c>
      <c r="AV36" s="160" t="s">
        <v>617</v>
      </c>
      <c r="AW36" s="154" t="s">
        <v>697</v>
      </c>
      <c r="AX36" s="155" t="s">
        <v>618</v>
      </c>
      <c r="AY36" s="157" t="s">
        <v>438</v>
      </c>
      <c r="AZ36" s="144" t="s">
        <v>698</v>
      </c>
      <c r="BA36" s="145"/>
    </row>
    <row r="37" spans="1:434" s="98" customFormat="1" ht="171.95" customHeight="1" x14ac:dyDescent="0.25">
      <c r="A37" s="182"/>
      <c r="B37" s="185"/>
      <c r="C37" s="185"/>
      <c r="D37" s="186"/>
      <c r="E37" s="167"/>
      <c r="F37" s="160"/>
      <c r="G37" s="167"/>
      <c r="H37" s="167"/>
      <c r="I37" s="167"/>
      <c r="J37" s="184"/>
      <c r="K37" s="99"/>
      <c r="L37" s="182"/>
      <c r="M37" s="160"/>
      <c r="N37" s="167"/>
      <c r="O37" s="160"/>
      <c r="P37" s="160"/>
      <c r="Q37" s="160"/>
      <c r="R37" s="160"/>
      <c r="S37" s="160"/>
      <c r="T37" s="167"/>
      <c r="U37" s="179"/>
      <c r="V37" s="179"/>
      <c r="W37" s="154"/>
      <c r="X37" s="154"/>
      <c r="Y37" s="154"/>
      <c r="Z37" s="154"/>
      <c r="AA37" s="154"/>
      <c r="AB37" s="154"/>
      <c r="AC37" s="154"/>
      <c r="AD37" s="154"/>
      <c r="AE37" s="154"/>
      <c r="AF37" s="154"/>
      <c r="AG37" s="154"/>
      <c r="AH37" s="154"/>
      <c r="AI37" s="154"/>
      <c r="AJ37" s="154"/>
      <c r="AK37" s="154"/>
      <c r="AL37" s="154"/>
      <c r="AM37" s="154"/>
      <c r="AN37" s="180"/>
      <c r="AO37" s="180"/>
      <c r="AP37" s="175"/>
      <c r="AQ37" s="154"/>
      <c r="AR37" s="181"/>
      <c r="AS37" s="160"/>
      <c r="AT37" s="154"/>
      <c r="AU37" s="160"/>
      <c r="AV37" s="160"/>
      <c r="AW37" s="154"/>
      <c r="AX37" s="156"/>
      <c r="AY37" s="158"/>
      <c r="AZ37" s="146"/>
      <c r="BA37" s="147"/>
    </row>
    <row r="38" spans="1:434" s="139" customFormat="1" ht="273" customHeight="1" x14ac:dyDescent="0.25">
      <c r="A38" s="173" t="s">
        <v>640</v>
      </c>
      <c r="B38" s="140" t="s">
        <v>523</v>
      </c>
      <c r="C38" s="140" t="s">
        <v>65</v>
      </c>
      <c r="D38" s="142" t="s">
        <v>66</v>
      </c>
      <c r="E38" s="140" t="s">
        <v>67</v>
      </c>
      <c r="F38" s="140" t="s">
        <v>620</v>
      </c>
      <c r="G38" s="154" t="s">
        <v>621</v>
      </c>
      <c r="H38" s="154" t="s">
        <v>622</v>
      </c>
      <c r="I38" s="154" t="s">
        <v>151</v>
      </c>
      <c r="J38" s="174" t="s">
        <v>623</v>
      </c>
      <c r="K38" s="126" t="e">
        <f>COUNTIF('[13]Criterios impacto 1'!H36:H54,"SI")</f>
        <v>#VALUE!</v>
      </c>
      <c r="L38" s="175" t="s">
        <v>373</v>
      </c>
      <c r="M38" s="127" t="s">
        <v>71</v>
      </c>
      <c r="N38" s="127" t="s">
        <v>624</v>
      </c>
      <c r="O38" s="127" t="s">
        <v>625</v>
      </c>
      <c r="P38" s="140" t="s">
        <v>626</v>
      </c>
      <c r="Q38" s="127" t="s">
        <v>627</v>
      </c>
      <c r="R38" s="127" t="s">
        <v>628</v>
      </c>
      <c r="S38" s="176" t="s">
        <v>699</v>
      </c>
      <c r="T38" s="176" t="s">
        <v>629</v>
      </c>
      <c r="U38" s="178" t="s">
        <v>630</v>
      </c>
      <c r="V38" s="178" t="s">
        <v>700</v>
      </c>
      <c r="W38" s="43">
        <v>15</v>
      </c>
      <c r="X38" s="43">
        <v>15</v>
      </c>
      <c r="Y38" s="43">
        <v>15</v>
      </c>
      <c r="Z38" s="43">
        <v>15</v>
      </c>
      <c r="AA38" s="43">
        <v>15</v>
      </c>
      <c r="AB38" s="43">
        <v>15</v>
      </c>
      <c r="AC38" s="43">
        <v>10</v>
      </c>
      <c r="AD38" s="43">
        <v>100</v>
      </c>
      <c r="AE38" s="43" t="s">
        <v>79</v>
      </c>
      <c r="AF38" s="43" t="s">
        <v>79</v>
      </c>
      <c r="AG38" s="43" t="str">
        <f>VLOOKUP(CONCATENATE(AE38,AF38),[13]Parámetros!$A$2:$B$10,2,FALSE)</f>
        <v>Fuerte</v>
      </c>
      <c r="AH38" s="43">
        <v>100</v>
      </c>
      <c r="AI38" s="140" t="s">
        <v>631</v>
      </c>
      <c r="AJ38" s="154" t="s">
        <v>80</v>
      </c>
      <c r="AK38" s="154" t="s">
        <v>81</v>
      </c>
      <c r="AL38" s="154">
        <v>2</v>
      </c>
      <c r="AM38" s="154">
        <v>0</v>
      </c>
      <c r="AN38" s="154" t="s">
        <v>151</v>
      </c>
      <c r="AO38" s="171" t="s">
        <v>153</v>
      </c>
      <c r="AP38" s="172" t="s">
        <v>373</v>
      </c>
      <c r="AQ38" s="154" t="s">
        <v>84</v>
      </c>
      <c r="AR38" s="154" t="s">
        <v>632</v>
      </c>
      <c r="AS38" s="154" t="s">
        <v>624</v>
      </c>
      <c r="AT38" s="160" t="s">
        <v>633</v>
      </c>
      <c r="AU38" s="154" t="s">
        <v>634</v>
      </c>
      <c r="AV38" s="154" t="s">
        <v>635</v>
      </c>
      <c r="AW38" s="154" t="s">
        <v>636</v>
      </c>
      <c r="AX38" s="155" t="s">
        <v>637</v>
      </c>
      <c r="AY38" s="157" t="s">
        <v>245</v>
      </c>
      <c r="AZ38" s="144" t="s">
        <v>701</v>
      </c>
      <c r="BA38" s="145"/>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37"/>
      <c r="EZ38" s="137"/>
      <c r="FA38" s="137"/>
      <c r="FB38" s="137"/>
      <c r="FC38" s="137"/>
      <c r="FD38" s="137"/>
      <c r="FE38" s="137"/>
      <c r="FF38" s="137"/>
      <c r="FG38" s="137"/>
      <c r="FH38" s="137"/>
      <c r="FI38" s="137"/>
      <c r="FJ38" s="137"/>
      <c r="FK38" s="137"/>
      <c r="FL38" s="137"/>
      <c r="FM38" s="137"/>
      <c r="FN38" s="137"/>
      <c r="FO38" s="137"/>
      <c r="FP38" s="137"/>
      <c r="FQ38" s="137"/>
      <c r="FR38" s="137"/>
      <c r="FS38" s="137"/>
      <c r="FT38" s="137"/>
      <c r="FU38" s="137"/>
      <c r="FV38" s="137"/>
      <c r="FW38" s="137"/>
      <c r="FX38" s="137"/>
      <c r="FY38" s="137"/>
      <c r="FZ38" s="137"/>
      <c r="GA38" s="137"/>
      <c r="GB38" s="137"/>
      <c r="GC38" s="137"/>
      <c r="GD38" s="137"/>
      <c r="GE38" s="137"/>
      <c r="GF38" s="137"/>
      <c r="GG38" s="137"/>
      <c r="GH38" s="137"/>
      <c r="GI38" s="137"/>
      <c r="GJ38" s="137"/>
      <c r="GK38" s="137"/>
      <c r="GL38" s="137"/>
      <c r="GM38" s="137"/>
      <c r="GN38" s="137"/>
      <c r="GO38" s="137"/>
      <c r="GP38" s="137"/>
      <c r="GQ38" s="137"/>
      <c r="GR38" s="137"/>
      <c r="GS38" s="137"/>
      <c r="GT38" s="137"/>
      <c r="GU38" s="137"/>
      <c r="GV38" s="137"/>
      <c r="GW38" s="137"/>
      <c r="GX38" s="137"/>
      <c r="GY38" s="137"/>
      <c r="GZ38" s="137"/>
      <c r="HA38" s="137"/>
      <c r="HB38" s="137"/>
      <c r="HC38" s="137"/>
      <c r="HD38" s="137"/>
      <c r="HE38" s="137"/>
      <c r="HF38" s="137"/>
      <c r="HG38" s="137"/>
      <c r="HH38" s="137"/>
      <c r="HI38" s="137"/>
      <c r="HJ38" s="137"/>
      <c r="HK38" s="137"/>
      <c r="HL38" s="137"/>
      <c r="HM38" s="137"/>
      <c r="HN38" s="137"/>
      <c r="HO38" s="137"/>
      <c r="HP38" s="137"/>
      <c r="HQ38" s="137"/>
      <c r="HR38" s="137"/>
      <c r="HS38" s="137"/>
      <c r="HT38" s="137"/>
      <c r="HU38" s="137"/>
      <c r="HV38" s="137"/>
      <c r="HW38" s="137"/>
      <c r="HX38" s="137"/>
      <c r="HY38" s="137"/>
      <c r="HZ38" s="137"/>
      <c r="IA38" s="137"/>
      <c r="IB38" s="137"/>
      <c r="IC38" s="137"/>
      <c r="ID38" s="137"/>
      <c r="IE38" s="137"/>
      <c r="IF38" s="137"/>
      <c r="IG38" s="137"/>
      <c r="IH38" s="137"/>
      <c r="II38" s="137"/>
      <c r="IJ38" s="137"/>
      <c r="IK38" s="137"/>
      <c r="IL38" s="137"/>
      <c r="IM38" s="137"/>
      <c r="IN38" s="137"/>
      <c r="IO38" s="137"/>
      <c r="IP38" s="137"/>
      <c r="IQ38" s="137"/>
      <c r="IR38" s="137"/>
      <c r="IS38" s="137"/>
      <c r="IT38" s="137"/>
      <c r="IU38" s="137"/>
      <c r="IV38" s="137"/>
      <c r="IW38" s="137"/>
      <c r="IX38" s="137"/>
      <c r="IY38" s="137"/>
      <c r="IZ38" s="137"/>
      <c r="JA38" s="137"/>
      <c r="JB38" s="137"/>
      <c r="JC38" s="137"/>
      <c r="JD38" s="137"/>
      <c r="JE38" s="137"/>
      <c r="JF38" s="137"/>
      <c r="JG38" s="137"/>
      <c r="JH38" s="137"/>
      <c r="JI38" s="137"/>
      <c r="JJ38" s="137"/>
      <c r="JK38" s="137"/>
      <c r="JL38" s="137"/>
      <c r="JM38" s="137"/>
      <c r="JN38" s="137"/>
      <c r="JO38" s="137"/>
      <c r="JP38" s="137"/>
      <c r="JQ38" s="137"/>
      <c r="JR38" s="137"/>
      <c r="JS38" s="137"/>
      <c r="JT38" s="137"/>
      <c r="JU38" s="137"/>
      <c r="JV38" s="137"/>
      <c r="JW38" s="137"/>
      <c r="JX38" s="137"/>
      <c r="JY38" s="137"/>
      <c r="JZ38" s="137"/>
      <c r="KA38" s="137"/>
      <c r="KB38" s="137"/>
      <c r="KC38" s="137"/>
      <c r="KD38" s="137"/>
      <c r="KE38" s="137"/>
      <c r="KF38" s="137"/>
      <c r="KG38" s="137"/>
      <c r="KH38" s="137"/>
      <c r="KI38" s="137"/>
      <c r="KJ38" s="137"/>
      <c r="KK38" s="137"/>
      <c r="KL38" s="137"/>
      <c r="KM38" s="137"/>
      <c r="KN38" s="137"/>
      <c r="KO38" s="137"/>
      <c r="KP38" s="137"/>
      <c r="KQ38" s="137"/>
      <c r="KR38" s="137"/>
      <c r="KS38" s="137"/>
      <c r="KT38" s="137"/>
      <c r="KU38" s="137"/>
      <c r="KV38" s="137"/>
      <c r="KW38" s="137"/>
      <c r="KX38" s="137"/>
      <c r="KY38" s="137"/>
      <c r="KZ38" s="137"/>
      <c r="LA38" s="137"/>
      <c r="LB38" s="137"/>
      <c r="LC38" s="137"/>
      <c r="LD38" s="137"/>
      <c r="LE38" s="137"/>
      <c r="LF38" s="137"/>
      <c r="LG38" s="137"/>
      <c r="LH38" s="137"/>
      <c r="LI38" s="137"/>
      <c r="LJ38" s="137"/>
      <c r="LK38" s="137"/>
      <c r="LL38" s="137"/>
      <c r="LM38" s="137"/>
      <c r="LN38" s="137"/>
      <c r="LO38" s="137"/>
      <c r="LP38" s="137"/>
      <c r="LQ38" s="137"/>
      <c r="LR38" s="137"/>
      <c r="LS38" s="137"/>
      <c r="LT38" s="137"/>
      <c r="LU38" s="137"/>
      <c r="LV38" s="137"/>
      <c r="LW38" s="137"/>
      <c r="LX38" s="137"/>
      <c r="LY38" s="137"/>
      <c r="LZ38" s="137"/>
      <c r="MA38" s="137"/>
      <c r="MB38" s="137"/>
      <c r="MC38" s="137"/>
      <c r="MD38" s="137"/>
      <c r="ME38" s="137"/>
      <c r="MF38" s="137"/>
      <c r="MG38" s="137"/>
      <c r="MH38" s="137"/>
      <c r="MI38" s="137"/>
      <c r="MJ38" s="137"/>
      <c r="MK38" s="137"/>
      <c r="ML38" s="137"/>
      <c r="MM38" s="137"/>
      <c r="MN38" s="137"/>
      <c r="MO38" s="137"/>
      <c r="MP38" s="137"/>
      <c r="MQ38" s="137"/>
      <c r="MR38" s="137"/>
      <c r="MS38" s="137"/>
      <c r="MT38" s="137"/>
      <c r="MU38" s="137"/>
      <c r="MV38" s="137"/>
      <c r="MW38" s="137"/>
      <c r="MX38" s="137"/>
      <c r="MY38" s="137"/>
      <c r="MZ38" s="137"/>
      <c r="NA38" s="137"/>
      <c r="NB38" s="137"/>
      <c r="NC38" s="137"/>
      <c r="ND38" s="137"/>
      <c r="NE38" s="137"/>
      <c r="NF38" s="137"/>
      <c r="NG38" s="137"/>
      <c r="NH38" s="137"/>
      <c r="NI38" s="137"/>
      <c r="NJ38" s="137"/>
      <c r="NK38" s="137"/>
      <c r="NL38" s="137"/>
      <c r="NM38" s="137"/>
      <c r="NN38" s="137"/>
      <c r="NO38" s="137"/>
      <c r="NP38" s="137"/>
      <c r="NQ38" s="137"/>
      <c r="NR38" s="137"/>
      <c r="NS38" s="137"/>
      <c r="NT38" s="137"/>
      <c r="NU38" s="137"/>
      <c r="NV38" s="137"/>
      <c r="NW38" s="137"/>
      <c r="NX38" s="137"/>
      <c r="NY38" s="137"/>
      <c r="NZ38" s="137"/>
      <c r="OA38" s="137"/>
      <c r="OB38" s="137"/>
      <c r="OC38" s="137"/>
      <c r="OD38" s="137"/>
      <c r="OE38" s="137"/>
      <c r="OF38" s="137"/>
      <c r="OG38" s="137"/>
      <c r="OH38" s="137"/>
      <c r="OI38" s="137"/>
      <c r="OJ38" s="137"/>
      <c r="OK38" s="137"/>
      <c r="OL38" s="137"/>
      <c r="OM38" s="137"/>
      <c r="ON38" s="137"/>
      <c r="OO38" s="137"/>
      <c r="OP38" s="137"/>
      <c r="OQ38" s="137"/>
      <c r="OR38" s="137"/>
      <c r="OS38" s="137"/>
      <c r="OT38" s="137"/>
      <c r="OU38" s="137"/>
      <c r="OV38" s="137"/>
      <c r="OW38" s="137"/>
      <c r="OX38" s="137"/>
      <c r="OY38" s="137"/>
      <c r="OZ38" s="137"/>
      <c r="PA38" s="137"/>
      <c r="PB38" s="137"/>
      <c r="PC38" s="137"/>
      <c r="PD38" s="137"/>
      <c r="PE38" s="137"/>
      <c r="PF38" s="137"/>
      <c r="PG38" s="137"/>
      <c r="PH38" s="137"/>
      <c r="PI38" s="137"/>
      <c r="PJ38" s="137"/>
      <c r="PK38" s="137"/>
      <c r="PL38" s="137"/>
      <c r="PM38" s="137"/>
      <c r="PN38" s="137"/>
      <c r="PO38" s="137"/>
      <c r="PP38" s="137"/>
      <c r="PQ38" s="137"/>
      <c r="PR38" s="138"/>
    </row>
    <row r="39" spans="1:434" ht="293.25" customHeight="1" x14ac:dyDescent="0.3">
      <c r="A39" s="173"/>
      <c r="B39" s="141"/>
      <c r="C39" s="141"/>
      <c r="D39" s="143"/>
      <c r="E39" s="141"/>
      <c r="F39" s="141"/>
      <c r="G39" s="154"/>
      <c r="H39" s="154"/>
      <c r="I39" s="154"/>
      <c r="J39" s="174"/>
      <c r="K39" s="8"/>
      <c r="L39" s="175"/>
      <c r="M39" s="127" t="s">
        <v>71</v>
      </c>
      <c r="N39" s="127" t="s">
        <v>624</v>
      </c>
      <c r="O39" s="127" t="s">
        <v>624</v>
      </c>
      <c r="P39" s="141"/>
      <c r="Q39" s="127" t="s">
        <v>638</v>
      </c>
      <c r="R39" s="127" t="s">
        <v>639</v>
      </c>
      <c r="S39" s="177"/>
      <c r="T39" s="177"/>
      <c r="U39" s="179"/>
      <c r="V39" s="179"/>
      <c r="W39" s="43">
        <v>15</v>
      </c>
      <c r="X39" s="43">
        <v>15</v>
      </c>
      <c r="Y39" s="43">
        <v>15</v>
      </c>
      <c r="Z39" s="43">
        <v>15</v>
      </c>
      <c r="AA39" s="43">
        <v>15</v>
      </c>
      <c r="AB39" s="43">
        <v>15</v>
      </c>
      <c r="AC39" s="43">
        <v>10</v>
      </c>
      <c r="AD39" s="43">
        <v>100</v>
      </c>
      <c r="AE39" s="43" t="s">
        <v>79</v>
      </c>
      <c r="AF39" s="43" t="s">
        <v>79</v>
      </c>
      <c r="AG39" s="43" t="str">
        <f>VLOOKUP(CONCATENATE(AE39,AF39),[13]Parámetros!$A$2:$B$10,2,FALSE)</f>
        <v>Fuerte</v>
      </c>
      <c r="AH39" s="43">
        <v>100</v>
      </c>
      <c r="AI39" s="141"/>
      <c r="AJ39" s="154"/>
      <c r="AK39" s="154"/>
      <c r="AL39" s="154"/>
      <c r="AM39" s="154"/>
      <c r="AN39" s="154"/>
      <c r="AO39" s="171"/>
      <c r="AP39" s="172"/>
      <c r="AQ39" s="154"/>
      <c r="AR39" s="154"/>
      <c r="AS39" s="154"/>
      <c r="AT39" s="160"/>
      <c r="AU39" s="154"/>
      <c r="AV39" s="154"/>
      <c r="AW39" s="154"/>
      <c r="AX39" s="156"/>
      <c r="AY39" s="158"/>
      <c r="AZ39" s="146"/>
      <c r="BA39" s="147"/>
    </row>
    <row r="43" spans="1:434" x14ac:dyDescent="0.3">
      <c r="A43" s="128" t="s">
        <v>265</v>
      </c>
    </row>
  </sheetData>
  <sheetProtection selectLockedCells="1"/>
  <protectedRanges>
    <protectedRange sqref="R27:R28" name="Rango2_2"/>
    <protectedRange sqref="O27" name="Rango2_3"/>
  </protectedRanges>
  <mergeCells count="312">
    <mergeCell ref="AR20:AR21"/>
    <mergeCell ref="AS20:AS21"/>
    <mergeCell ref="AZ23:BA23"/>
    <mergeCell ref="K20:K21"/>
    <mergeCell ref="L20:L21"/>
    <mergeCell ref="N20:N21"/>
    <mergeCell ref="AI20:AI21"/>
    <mergeCell ref="AN20:AN21"/>
    <mergeCell ref="AT18:AT19"/>
    <mergeCell ref="AU18:AU19"/>
    <mergeCell ref="AV18:AV19"/>
    <mergeCell ref="AW18:AW19"/>
    <mergeCell ref="AO18:AO19"/>
    <mergeCell ref="AP18:AP19"/>
    <mergeCell ref="AQ18:AQ19"/>
    <mergeCell ref="L18:L19"/>
    <mergeCell ref="N18:N19"/>
    <mergeCell ref="U18:V18"/>
    <mergeCell ref="AI18:AI19"/>
    <mergeCell ref="AN18:AN19"/>
    <mergeCell ref="AT20:AT21"/>
    <mergeCell ref="AU20:AU21"/>
    <mergeCell ref="AV20:AV21"/>
    <mergeCell ref="AW20:AW21"/>
    <mergeCell ref="AO20:AO21"/>
    <mergeCell ref="AP20:AP21"/>
    <mergeCell ref="AQ20:AQ21"/>
    <mergeCell ref="B20:B21"/>
    <mergeCell ref="C20:C21"/>
    <mergeCell ref="D20:D21"/>
    <mergeCell ref="E20:E21"/>
    <mergeCell ref="F20:F21"/>
    <mergeCell ref="G20:G21"/>
    <mergeCell ref="H20:H21"/>
    <mergeCell ref="I20:I21"/>
    <mergeCell ref="J20:J21"/>
    <mergeCell ref="AP16:AP17"/>
    <mergeCell ref="AQ16:AQ17"/>
    <mergeCell ref="AS16:AS17"/>
    <mergeCell ref="AV16:AV17"/>
    <mergeCell ref="L16:L17"/>
    <mergeCell ref="U19:V19"/>
    <mergeCell ref="B18:B19"/>
    <mergeCell ref="C18:C19"/>
    <mergeCell ref="D18:D19"/>
    <mergeCell ref="E18:E19"/>
    <mergeCell ref="G18:G19"/>
    <mergeCell ref="H18:H19"/>
    <mergeCell ref="I18:I19"/>
    <mergeCell ref="J18:J19"/>
    <mergeCell ref="K18:K19"/>
    <mergeCell ref="N16:N17"/>
    <mergeCell ref="AI16:AI17"/>
    <mergeCell ref="AN16:AN17"/>
    <mergeCell ref="AO16:AO17"/>
    <mergeCell ref="G16:G17"/>
    <mergeCell ref="H16:H17"/>
    <mergeCell ref="I16:I17"/>
    <mergeCell ref="J16:J17"/>
    <mergeCell ref="K16:K17"/>
    <mergeCell ref="A16:A21"/>
    <mergeCell ref="B16:B17"/>
    <mergeCell ref="C16:C17"/>
    <mergeCell ref="D16:D17"/>
    <mergeCell ref="E16:E17"/>
    <mergeCell ref="AX9:AX10"/>
    <mergeCell ref="AY9:AY10"/>
    <mergeCell ref="A5:A8"/>
    <mergeCell ref="AV5:AV8"/>
    <mergeCell ref="AV11:AV13"/>
    <mergeCell ref="A11:A13"/>
    <mergeCell ref="B11:B12"/>
    <mergeCell ref="C11:C12"/>
    <mergeCell ref="D11:D12"/>
    <mergeCell ref="E11:E12"/>
    <mergeCell ref="AS9:AS10"/>
    <mergeCell ref="AT9:AT10"/>
    <mergeCell ref="AU9:AU10"/>
    <mergeCell ref="AV9:AV10"/>
    <mergeCell ref="AW9:AW10"/>
    <mergeCell ref="AN9:AN10"/>
    <mergeCell ref="AO9:AO10"/>
    <mergeCell ref="AP9:AP10"/>
    <mergeCell ref="AQ9:AQ10"/>
    <mergeCell ref="AI9:AI10"/>
    <mergeCell ref="AJ9:AJ10"/>
    <mergeCell ref="AK9:AK10"/>
    <mergeCell ref="AL9:AL10"/>
    <mergeCell ref="AM9:AM10"/>
    <mergeCell ref="AD9:AD10"/>
    <mergeCell ref="AE9:AE10"/>
    <mergeCell ref="AF9:AF10"/>
    <mergeCell ref="AG9:AG10"/>
    <mergeCell ref="AH9:AH10"/>
    <mergeCell ref="Y9:Y10"/>
    <mergeCell ref="Z9:Z10"/>
    <mergeCell ref="AA9:AA10"/>
    <mergeCell ref="AB9:AB10"/>
    <mergeCell ref="AC9:AC10"/>
    <mergeCell ref="K9:K10"/>
    <mergeCell ref="L9:L10"/>
    <mergeCell ref="M9:M10"/>
    <mergeCell ref="N9:N10"/>
    <mergeCell ref="O9:O10"/>
    <mergeCell ref="F27:F28"/>
    <mergeCell ref="L27:L28"/>
    <mergeCell ref="D27:D28"/>
    <mergeCell ref="C27:C28"/>
    <mergeCell ref="B27:B28"/>
    <mergeCell ref="K27:K28"/>
    <mergeCell ref="A27:A28"/>
    <mergeCell ref="E27:E28"/>
    <mergeCell ref="J27:J28"/>
    <mergeCell ref="I27:I28"/>
    <mergeCell ref="H27:H28"/>
    <mergeCell ref="G27:G28"/>
    <mergeCell ref="AI27:AI28"/>
    <mergeCell ref="AN27:AN28"/>
    <mergeCell ref="AO27:AO28"/>
    <mergeCell ref="AP27:AP28"/>
    <mergeCell ref="AV26:AV28"/>
    <mergeCell ref="AW24:AW25"/>
    <mergeCell ref="AO24:AO25"/>
    <mergeCell ref="AN24:AN25"/>
    <mergeCell ref="AP24:AP25"/>
    <mergeCell ref="AU24:AU25"/>
    <mergeCell ref="AV24:AV25"/>
    <mergeCell ref="A2:D2"/>
    <mergeCell ref="K24:K25"/>
    <mergeCell ref="F3:H3"/>
    <mergeCell ref="U3:V3"/>
    <mergeCell ref="A24:A25"/>
    <mergeCell ref="H23:H25"/>
    <mergeCell ref="I24:I25"/>
    <mergeCell ref="J24:J25"/>
    <mergeCell ref="D24:D25"/>
    <mergeCell ref="G24:G25"/>
    <mergeCell ref="F24:F25"/>
    <mergeCell ref="E24:E25"/>
    <mergeCell ref="C24:C25"/>
    <mergeCell ref="B24:B25"/>
    <mergeCell ref="F9:F10"/>
    <mergeCell ref="G9:G10"/>
    <mergeCell ref="H9:H10"/>
    <mergeCell ref="I9:I10"/>
    <mergeCell ref="J9:J10"/>
    <mergeCell ref="A9:A10"/>
    <mergeCell ref="B9:B10"/>
    <mergeCell ref="C9:C10"/>
    <mergeCell ref="D9:D10"/>
    <mergeCell ref="E9:E10"/>
    <mergeCell ref="A32:A35"/>
    <mergeCell ref="B32:B35"/>
    <mergeCell ref="C32:C35"/>
    <mergeCell ref="D32:D35"/>
    <mergeCell ref="E32:E35"/>
    <mergeCell ref="AX3:AY3"/>
    <mergeCell ref="AX24:AX25"/>
    <mergeCell ref="AY24:AY25"/>
    <mergeCell ref="L24:L25"/>
    <mergeCell ref="AR24:AR25"/>
    <mergeCell ref="AQ24:AQ25"/>
    <mergeCell ref="AS24:AS25"/>
    <mergeCell ref="P9:P10"/>
    <mergeCell ref="Q9:Q10"/>
    <mergeCell ref="R9:R10"/>
    <mergeCell ref="S9:S10"/>
    <mergeCell ref="T9:T10"/>
    <mergeCell ref="U9:U10"/>
    <mergeCell ref="V9:V10"/>
    <mergeCell ref="W9:W10"/>
    <mergeCell ref="X9:X10"/>
    <mergeCell ref="AT24:AT25"/>
    <mergeCell ref="AW27:AW28"/>
    <mergeCell ref="AQ27:AQ28"/>
    <mergeCell ref="L32:L35"/>
    <mergeCell ref="N32:N35"/>
    <mergeCell ref="AI32:AI35"/>
    <mergeCell ref="AN32:AN35"/>
    <mergeCell ref="AO32:AO35"/>
    <mergeCell ref="G32:G35"/>
    <mergeCell ref="H32:H35"/>
    <mergeCell ref="I32:I35"/>
    <mergeCell ref="J32:J35"/>
    <mergeCell ref="K32:K35"/>
    <mergeCell ref="AU32:AU35"/>
    <mergeCell ref="AV32:AV35"/>
    <mergeCell ref="AW32:AW35"/>
    <mergeCell ref="AX32:AX35"/>
    <mergeCell ref="AP32:AP35"/>
    <mergeCell ref="AQ32:AQ35"/>
    <mergeCell ref="AR32:AR35"/>
    <mergeCell ref="AS32:AS35"/>
    <mergeCell ref="AT32:AT35"/>
    <mergeCell ref="F36:F37"/>
    <mergeCell ref="G36:G37"/>
    <mergeCell ref="H36:H37"/>
    <mergeCell ref="I36:I37"/>
    <mergeCell ref="J36:J37"/>
    <mergeCell ref="A36:A37"/>
    <mergeCell ref="B36:B37"/>
    <mergeCell ref="C36:C37"/>
    <mergeCell ref="D36:D37"/>
    <mergeCell ref="E36:E37"/>
    <mergeCell ref="P36:P37"/>
    <mergeCell ref="Q36:Q37"/>
    <mergeCell ref="R36:R37"/>
    <mergeCell ref="S36:S37"/>
    <mergeCell ref="T36:T37"/>
    <mergeCell ref="L36:L37"/>
    <mergeCell ref="M36:M37"/>
    <mergeCell ref="N36:N37"/>
    <mergeCell ref="O36:O37"/>
    <mergeCell ref="Z36:Z37"/>
    <mergeCell ref="AA36:AA37"/>
    <mergeCell ref="AB36:AB37"/>
    <mergeCell ref="AC36:AC37"/>
    <mergeCell ref="AD36:AD37"/>
    <mergeCell ref="U36:U37"/>
    <mergeCell ref="V36:V37"/>
    <mergeCell ref="W36:W37"/>
    <mergeCell ref="X36:X37"/>
    <mergeCell ref="Y36:Y37"/>
    <mergeCell ref="AQ36:AQ37"/>
    <mergeCell ref="AR36:AR37"/>
    <mergeCell ref="AS36:AS37"/>
    <mergeCell ref="AJ36:AJ37"/>
    <mergeCell ref="AK36:AK37"/>
    <mergeCell ref="AL36:AL37"/>
    <mergeCell ref="AM36:AM37"/>
    <mergeCell ref="AN36:AN37"/>
    <mergeCell ref="AE36:AE37"/>
    <mergeCell ref="AF36:AF37"/>
    <mergeCell ref="AG36:AG37"/>
    <mergeCell ref="AH36:AH37"/>
    <mergeCell ref="AI36:AI37"/>
    <mergeCell ref="A38:A39"/>
    <mergeCell ref="F38:F39"/>
    <mergeCell ref="G38:G39"/>
    <mergeCell ref="H38:H39"/>
    <mergeCell ref="I38:I39"/>
    <mergeCell ref="J38:J39"/>
    <mergeCell ref="L38:L39"/>
    <mergeCell ref="P38:P39"/>
    <mergeCell ref="S38:S39"/>
    <mergeCell ref="AZ3:BA4"/>
    <mergeCell ref="AZ7:BA7"/>
    <mergeCell ref="AZ13:BA13"/>
    <mergeCell ref="AZ22:BA22"/>
    <mergeCell ref="AZ31:BA31"/>
    <mergeCell ref="AQ38:AQ39"/>
    <mergeCell ref="AR38:AR39"/>
    <mergeCell ref="AS38:AS39"/>
    <mergeCell ref="AT38:AT39"/>
    <mergeCell ref="AU38:AU39"/>
    <mergeCell ref="AW36:AW37"/>
    <mergeCell ref="AX36:AX37"/>
    <mergeCell ref="AY32:AY35"/>
    <mergeCell ref="AR9:AR10"/>
    <mergeCell ref="AR18:AR19"/>
    <mergeCell ref="AS18:AS19"/>
    <mergeCell ref="AX16:AX17"/>
    <mergeCell ref="AY16:AY17"/>
    <mergeCell ref="AW16:AW17"/>
    <mergeCell ref="AY18:AY19"/>
    <mergeCell ref="AX18:AX19"/>
    <mergeCell ref="AZ9:BA10"/>
    <mergeCell ref="AY36:AY37"/>
    <mergeCell ref="AT36:AT37"/>
    <mergeCell ref="AZ8:BA8"/>
    <mergeCell ref="AZ5:BA5"/>
    <mergeCell ref="AZ6:BA6"/>
    <mergeCell ref="AZ26:BA26"/>
    <mergeCell ref="AZ14:BA14"/>
    <mergeCell ref="AZ15:BA15"/>
    <mergeCell ref="AZ11:BA11"/>
    <mergeCell ref="AZ12:BA12"/>
    <mergeCell ref="AV38:AV39"/>
    <mergeCell ref="AW38:AW39"/>
    <mergeCell ref="AZ18:BA19"/>
    <mergeCell ref="AZ20:BA21"/>
    <mergeCell ref="AZ16:BA17"/>
    <mergeCell ref="AX38:AX39"/>
    <mergeCell ref="AY38:AY39"/>
    <mergeCell ref="AV36:AV37"/>
    <mergeCell ref="AZ27:BA28"/>
    <mergeCell ref="AY20:AY21"/>
    <mergeCell ref="AX20:AX21"/>
    <mergeCell ref="B38:B39"/>
    <mergeCell ref="C38:C39"/>
    <mergeCell ref="D38:D39"/>
    <mergeCell ref="E38:E39"/>
    <mergeCell ref="AZ24:BA25"/>
    <mergeCell ref="AZ36:BA37"/>
    <mergeCell ref="AZ38:BA39"/>
    <mergeCell ref="AZ32:BA35"/>
    <mergeCell ref="AZ29:BA29"/>
    <mergeCell ref="AZ30:BA30"/>
    <mergeCell ref="AL38:AL39"/>
    <mergeCell ref="AM38:AM39"/>
    <mergeCell ref="AN38:AN39"/>
    <mergeCell ref="AO38:AO39"/>
    <mergeCell ref="AP38:AP39"/>
    <mergeCell ref="T38:T39"/>
    <mergeCell ref="U38:U39"/>
    <mergeCell ref="V38:V39"/>
    <mergeCell ref="AI38:AI39"/>
    <mergeCell ref="AJ38:AJ39"/>
    <mergeCell ref="AK38:AK39"/>
    <mergeCell ref="AU36:AU37"/>
    <mergeCell ref="AO36:AO37"/>
    <mergeCell ref="AP36:AP37"/>
  </mergeCells>
  <conditionalFormatting sqref="K5:K9">
    <cfRule type="containsText" dxfId="110" priority="150" operator="containsText" text="❌">
      <formula>NOT(ISERROR(SEARCH(("❌"),(K5))))</formula>
    </cfRule>
  </conditionalFormatting>
  <conditionalFormatting sqref="K14:K16">
    <cfRule type="containsText" dxfId="109" priority="56" operator="containsText" text="❌">
      <formula>NOT(ISERROR(SEARCH(("❌"),(K14))))</formula>
    </cfRule>
  </conditionalFormatting>
  <conditionalFormatting sqref="K18">
    <cfRule type="containsText" dxfId="108" priority="55" operator="containsText" text="❌">
      <formula>NOT(ISERROR(SEARCH(("❌"),(K18))))</formula>
    </cfRule>
  </conditionalFormatting>
  <conditionalFormatting sqref="K20">
    <cfRule type="containsText" dxfId="107" priority="54" operator="containsText" text="❌">
      <formula>NOT(ISERROR(SEARCH(("❌"),(K20))))</formula>
    </cfRule>
  </conditionalFormatting>
  <conditionalFormatting sqref="K22:K24">
    <cfRule type="containsText" dxfId="106" priority="45" operator="containsText" text="❌">
      <formula>NOT(ISERROR(SEARCH(("❌"),(K22))))</formula>
    </cfRule>
  </conditionalFormatting>
  <conditionalFormatting sqref="K26:K27">
    <cfRule type="containsText" dxfId="105" priority="164" operator="containsText" text="❌">
      <formula>NOT(ISERROR(SEARCH(("❌"),(K26))))</formula>
    </cfRule>
  </conditionalFormatting>
  <conditionalFormatting sqref="K31:K32">
    <cfRule type="containsText" dxfId="104" priority="15" operator="containsText" text="❌">
      <formula>NOT(ISERROR(SEARCH(("❌"),(K31))))</formula>
    </cfRule>
  </conditionalFormatting>
  <conditionalFormatting sqref="K36">
    <cfRule type="containsText" dxfId="103" priority="6" operator="containsText" text="❌">
      <formula>NOT(ISERROR(SEARCH(("❌"),(K36))))</formula>
    </cfRule>
  </conditionalFormatting>
  <conditionalFormatting sqref="K38">
    <cfRule type="containsText" dxfId="102" priority="1" operator="containsText" text="❌">
      <formula>NOT(ISERROR(SEARCH(("❌"),(K38))))</formula>
    </cfRule>
  </conditionalFormatting>
  <conditionalFormatting sqref="L20">
    <cfRule type="containsText" dxfId="101" priority="57" operator="containsText" text="Bajo">
      <formula>NOT(ISERROR(SEARCH("Bajo",L20)))</formula>
    </cfRule>
    <cfRule type="containsText" dxfId="100" priority="58" operator="containsText" text="Moderado">
      <formula>NOT(ISERROR(SEARCH("Moderado",L20)))</formula>
    </cfRule>
    <cfRule type="containsText" dxfId="99" priority="59" operator="containsText" text="Alto">
      <formula>NOT(ISERROR(SEARCH("Alto",L20)))</formula>
    </cfRule>
    <cfRule type="containsText" dxfId="98" priority="60" operator="containsText" text="Extremo">
      <formula>NOT(ISERROR(SEARCH("Extremo",L20)))</formula>
    </cfRule>
  </conditionalFormatting>
  <conditionalFormatting sqref="L22">
    <cfRule type="expression" dxfId="97" priority="46">
      <formula>NOT(ISERROR(SEARCH("Bajo",L22)))</formula>
    </cfRule>
    <cfRule type="expression" dxfId="96" priority="47">
      <formula>NOT(ISERROR(SEARCH("Moderado",L22)))</formula>
    </cfRule>
    <cfRule type="expression" dxfId="95" priority="48">
      <formula>NOT(ISERROR(SEARCH("Alto",L22)))</formula>
    </cfRule>
    <cfRule type="expression" dxfId="94" priority="49">
      <formula>NOT(ISERROR(SEARCH("Extremo",L22)))</formula>
    </cfRule>
  </conditionalFormatting>
  <conditionalFormatting sqref="L23:L24 L26:L27">
    <cfRule type="containsText" dxfId="93" priority="180" operator="containsText" text="Alto">
      <formula>NOT(ISERROR(SEARCH("Alto",L23)))</formula>
    </cfRule>
    <cfRule type="containsText" dxfId="92" priority="179" operator="containsText" text="Moderado">
      <formula>NOT(ISERROR(SEARCH("Moderado",L23)))</formula>
    </cfRule>
    <cfRule type="containsText" dxfId="91" priority="178" operator="containsText" text="Bajo">
      <formula>NOT(ISERROR(SEARCH("Bajo",L23)))</formula>
    </cfRule>
    <cfRule type="containsText" dxfId="90" priority="181" operator="containsText" text="Extremo">
      <formula>NOT(ISERROR(SEARCH("Extremo",L23)))</formula>
    </cfRule>
  </conditionalFormatting>
  <conditionalFormatting sqref="L29:L30">
    <cfRule type="containsText" dxfId="89" priority="43" operator="containsText" text="Alto">
      <formula>NOT(ISERROR(SEARCH("Alto",L29)))</formula>
    </cfRule>
    <cfRule type="containsText" dxfId="88" priority="44" operator="containsText" text="Extremo">
      <formula>NOT(ISERROR(SEARCH("Extremo",L29)))</formula>
    </cfRule>
    <cfRule type="containsText" dxfId="87" priority="41" operator="containsText" text="Bajo">
      <formula>NOT(ISERROR(SEARCH("Bajo",L29)))</formula>
    </cfRule>
    <cfRule type="containsText" dxfId="86" priority="42" operator="containsText" text="Moderado">
      <formula>NOT(ISERROR(SEARCH("Moderado",L29)))</formula>
    </cfRule>
  </conditionalFormatting>
  <conditionalFormatting sqref="L38">
    <cfRule type="containsText" dxfId="85" priority="2" operator="containsText" text="Bajo">
      <formula>NOT(ISERROR(SEARCH("Bajo",L38)))</formula>
    </cfRule>
    <cfRule type="containsText" dxfId="84" priority="3" operator="containsText" text="Moderado">
      <formula>NOT(ISERROR(SEARCH("Moderado",L38)))</formula>
    </cfRule>
    <cfRule type="containsText" dxfId="83" priority="4" operator="containsText" text="Alto">
      <formula>NOT(ISERROR(SEARCH("Alto",L38)))</formula>
    </cfRule>
    <cfRule type="containsText" dxfId="82" priority="5" operator="containsText" text="Extremo">
      <formula>NOT(ISERROR(SEARCH("Extremo",L38)))</formula>
    </cfRule>
  </conditionalFormatting>
  <conditionalFormatting sqref="L9:N9">
    <cfRule type="containsText" dxfId="81" priority="162" operator="containsText" text="Alto">
      <formula>NOT(ISERROR(SEARCH("Alto",L9)))</formula>
    </cfRule>
    <cfRule type="containsText" dxfId="80" priority="161" operator="containsText" text="Moderado">
      <formula>NOT(ISERROR(SEARCH("Moderado",L9)))</formula>
    </cfRule>
    <cfRule type="containsText" dxfId="79" priority="160" operator="containsText" text="Bajo">
      <formula>NOT(ISERROR(SEARCH("Bajo",L9)))</formula>
    </cfRule>
    <cfRule type="containsText" dxfId="78" priority="163" operator="containsText" text="Extremo">
      <formula>NOT(ISERROR(SEARCH("Extremo",L9)))</formula>
    </cfRule>
  </conditionalFormatting>
  <conditionalFormatting sqref="L15:N15">
    <cfRule type="expression" dxfId="77" priority="112">
      <formula>NOT(ISERROR(SEARCH("Bajo",L15)))</formula>
    </cfRule>
    <cfRule type="expression" dxfId="76" priority="115">
      <formula>NOT(ISERROR(SEARCH("Extremo",L15)))</formula>
    </cfRule>
    <cfRule type="expression" dxfId="75" priority="114">
      <formula>NOT(ISERROR(SEARCH("Alto",L15)))</formula>
    </cfRule>
    <cfRule type="expression" dxfId="74" priority="113">
      <formula>NOT(ISERROR(SEARCH("Moderado",L15)))</formula>
    </cfRule>
  </conditionalFormatting>
  <conditionalFormatting sqref="L16:N16 L18:N18">
    <cfRule type="containsText" dxfId="73" priority="62" operator="containsText" text="Moderado">
      <formula>NOT(ISERROR(SEARCH("Moderado",L16)))</formula>
    </cfRule>
    <cfRule type="containsText" dxfId="72" priority="63" operator="containsText" text="Alto">
      <formula>NOT(ISERROR(SEARCH("Alto",L16)))</formula>
    </cfRule>
    <cfRule type="containsText" dxfId="71" priority="64" operator="containsText" text="Extremo">
      <formula>NOT(ISERROR(SEARCH("Extremo",L16)))</formula>
    </cfRule>
    <cfRule type="containsText" dxfId="70" priority="61" operator="containsText" text="Bajo">
      <formula>NOT(ISERROR(SEARCH("Bajo",L16)))</formula>
    </cfRule>
  </conditionalFormatting>
  <conditionalFormatting sqref="L31:N31">
    <cfRule type="containsText" dxfId="69" priority="35" operator="containsText" text="Alto">
      <formula>NOT(ISERROR(SEARCH("Alto",L31)))</formula>
    </cfRule>
    <cfRule type="containsText" dxfId="68" priority="33" operator="containsText" text="Bajo">
      <formula>NOT(ISERROR(SEARCH("Bajo",L31)))</formula>
    </cfRule>
    <cfRule type="containsText" dxfId="67" priority="36" operator="containsText" text="Extremo">
      <formula>NOT(ISERROR(SEARCH("Extremo",L31)))</formula>
    </cfRule>
    <cfRule type="containsText" dxfId="66" priority="34" operator="containsText" text="Moderado">
      <formula>NOT(ISERROR(SEARCH("Moderado",L31)))</formula>
    </cfRule>
  </conditionalFormatting>
  <conditionalFormatting sqref="L32:N32">
    <cfRule type="expression" dxfId="65" priority="17">
      <formula>NOT(ISERROR(SEARCH("Moderado",L32)))</formula>
    </cfRule>
    <cfRule type="expression" dxfId="64" priority="19">
      <formula>NOT(ISERROR(SEARCH("Extremo",L32)))</formula>
    </cfRule>
    <cfRule type="expression" dxfId="63" priority="18">
      <formula>NOT(ISERROR(SEARCH("Alto",L32)))</formula>
    </cfRule>
    <cfRule type="expression" dxfId="62" priority="16">
      <formula>NOT(ISERROR(SEARCH("Bajo",L32)))</formula>
    </cfRule>
  </conditionalFormatting>
  <conditionalFormatting sqref="L36:N36">
    <cfRule type="containsText" dxfId="61" priority="11" operator="containsText" text="Bajo">
      <formula>NOT(ISERROR(SEARCH("Bajo",L36)))</formula>
    </cfRule>
    <cfRule type="containsText" dxfId="60" priority="13" operator="containsText" text="Alto">
      <formula>NOT(ISERROR(SEARCH("Alto",L36)))</formula>
    </cfRule>
    <cfRule type="containsText" dxfId="59" priority="12" operator="containsText" text="Moderado">
      <formula>NOT(ISERROR(SEARCH("Moderado",L36)))</formula>
    </cfRule>
    <cfRule type="containsText" dxfId="58" priority="14" operator="containsText" text="Extremo">
      <formula>NOT(ISERROR(SEARCH("Extremo",L36)))</formula>
    </cfRule>
  </conditionalFormatting>
  <conditionalFormatting sqref="M17">
    <cfRule type="containsText" dxfId="57" priority="84" operator="containsText" text="Bajo">
      <formula>NOT(ISERROR(SEARCH("Bajo",M17)))</formula>
    </cfRule>
    <cfRule type="containsText" dxfId="56" priority="87" operator="containsText" text="Extremo">
      <formula>NOT(ISERROR(SEARCH("Extremo",M17)))</formula>
    </cfRule>
    <cfRule type="containsText" dxfId="55" priority="86" operator="containsText" text="Alto">
      <formula>NOT(ISERROR(SEARCH("Alto",M17)))</formula>
    </cfRule>
    <cfRule type="containsText" dxfId="54" priority="85" operator="containsText" text="Moderado">
      <formula>NOT(ISERROR(SEARCH("Moderado",M17)))</formula>
    </cfRule>
  </conditionalFormatting>
  <conditionalFormatting sqref="M33">
    <cfRule type="expression" dxfId="53" priority="20">
      <formula>NOT(ISERROR(SEARCH("Bajo",M33)))</formula>
    </cfRule>
    <cfRule type="expression" dxfId="52" priority="21">
      <formula>NOT(ISERROR(SEARCH("Moderado",M33)))</formula>
    </cfRule>
    <cfRule type="expression" dxfId="51" priority="22">
      <formula>NOT(ISERROR(SEARCH("Alto",M33)))</formula>
    </cfRule>
    <cfRule type="expression" dxfId="50" priority="23">
      <formula>NOT(ISERROR(SEARCH("Extremo",M33)))</formula>
    </cfRule>
  </conditionalFormatting>
  <conditionalFormatting sqref="M14:O14">
    <cfRule type="containsText" dxfId="49" priority="124" operator="containsText" text="Extremo">
      <formula>NOT(ISERROR(SEARCH("Extremo",M14)))</formula>
    </cfRule>
    <cfRule type="containsText" dxfId="48" priority="123" operator="containsText" text="Alto">
      <formula>NOT(ISERROR(SEARCH("Alto",M14)))</formula>
    </cfRule>
    <cfRule type="containsText" dxfId="47" priority="122" operator="containsText" text="Moderado">
      <formula>NOT(ISERROR(SEARCH("Moderado",M14)))</formula>
    </cfRule>
    <cfRule type="containsText" dxfId="46" priority="121" operator="containsText" text="Bajo">
      <formula>NOT(ISERROR(SEARCH("Bajo",M14)))</formula>
    </cfRule>
  </conditionalFormatting>
  <conditionalFormatting sqref="AP5:AP8 L7:L8">
    <cfRule type="containsText" dxfId="45" priority="151" operator="containsText" text="bajo">
      <formula>NOT(ISERROR(SEARCH("bajo",L5)))</formula>
    </cfRule>
    <cfRule type="containsText" dxfId="44" priority="152" operator="containsText" text="moderado">
      <formula>NOT(ISERROR(SEARCH("moderado",L5)))</formula>
    </cfRule>
    <cfRule type="containsText" dxfId="43" priority="153" operator="containsText" text="alto">
      <formula>NOT(ISERROR(SEARCH("alto",L5)))</formula>
    </cfRule>
    <cfRule type="containsText" dxfId="42" priority="154" operator="containsText" text="extremo">
      <formula>NOT(ISERROR(SEARCH("extremo",L5)))</formula>
    </cfRule>
  </conditionalFormatting>
  <conditionalFormatting sqref="AP9">
    <cfRule type="containsText" dxfId="41" priority="156" operator="containsText" text="Alto">
      <formula>NOT(ISERROR(SEARCH("Alto",AP9)))</formula>
    </cfRule>
    <cfRule type="containsText" dxfId="40" priority="157" operator="containsText" text="Moderado">
      <formula>NOT(ISERROR(SEARCH("Moderado",AP9)))</formula>
    </cfRule>
    <cfRule type="containsText" dxfId="39" priority="158" operator="containsText" text="Bajo">
      <formula>NOT(ISERROR(SEARCH("Bajo",AP9)))</formula>
    </cfRule>
    <cfRule type="containsText" dxfId="38" priority="159" operator="containsText" text="Extremo">
      <formula>NOT(ISERROR(SEARCH("Extremo",AP9)))</formula>
    </cfRule>
  </conditionalFormatting>
  <conditionalFormatting sqref="AP13">
    <cfRule type="containsText" dxfId="37" priority="146" operator="containsText" text="bajo">
      <formula>NOT(ISERROR(SEARCH("bajo",AP13)))</formula>
    </cfRule>
    <cfRule type="containsText" dxfId="36" priority="148" operator="containsText" text="alto">
      <formula>NOT(ISERROR(SEARCH("alto",AP13)))</formula>
    </cfRule>
    <cfRule type="containsText" dxfId="35" priority="147" operator="containsText" text="moderado">
      <formula>NOT(ISERROR(SEARCH("moderado",AP13)))</formula>
    </cfRule>
    <cfRule type="containsText" dxfId="34" priority="149" operator="containsText" text="extremo">
      <formula>NOT(ISERROR(SEARCH("extremo",AP13)))</formula>
    </cfRule>
  </conditionalFormatting>
  <conditionalFormatting sqref="AP15">
    <cfRule type="expression" dxfId="33" priority="116">
      <formula>NOT(ISERROR(SEARCH("Alto",AP15)))</formula>
    </cfRule>
  </conditionalFormatting>
  <conditionalFormatting sqref="AP16">
    <cfRule type="containsText" dxfId="32" priority="80" operator="containsText" text="Alto">
      <formula>NOT(ISERROR(SEARCH("Alto",AP16)))</formula>
    </cfRule>
    <cfRule type="containsText" dxfId="31" priority="82" operator="containsText" text="Bajo">
      <formula>NOT(ISERROR(SEARCH("Bajo",AP16)))</formula>
    </cfRule>
    <cfRule type="containsText" dxfId="30" priority="81" operator="containsText" text="Moderado">
      <formula>NOT(ISERROR(SEARCH("Moderado",AP16)))</formula>
    </cfRule>
    <cfRule type="containsText" dxfId="29" priority="83" operator="containsText" text="Extremo">
      <formula>NOT(ISERROR(SEARCH("Extremo",AP16)))</formula>
    </cfRule>
  </conditionalFormatting>
  <conditionalFormatting sqref="AP18">
    <cfRule type="containsText" dxfId="28" priority="74" operator="containsText" text="Bajo">
      <formula>NOT(ISERROR(SEARCH("Bajo",AP18)))</formula>
    </cfRule>
    <cfRule type="containsText" dxfId="27" priority="73" operator="containsText" text="Moderado">
      <formula>NOT(ISERROR(SEARCH("Moderado",AP18)))</formula>
    </cfRule>
    <cfRule type="containsText" dxfId="26" priority="72" operator="containsText" text="Alto">
      <formula>NOT(ISERROR(SEARCH("Alto",AP18)))</formula>
    </cfRule>
    <cfRule type="containsText" dxfId="25" priority="75" operator="containsText" text="Extremo">
      <formula>NOT(ISERROR(SEARCH("Extremo",AP18)))</formula>
    </cfRule>
  </conditionalFormatting>
  <conditionalFormatting sqref="AP20">
    <cfRule type="containsText" dxfId="24" priority="70" operator="containsText" text="Bajo">
      <formula>NOT(ISERROR(SEARCH("Bajo",AP20)))</formula>
    </cfRule>
    <cfRule type="containsText" dxfId="23" priority="71" operator="containsText" text="Extremo">
      <formula>NOT(ISERROR(SEARCH("Extremo",AP20)))</formula>
    </cfRule>
    <cfRule type="containsText" dxfId="22" priority="69" operator="containsText" text="Moderado">
      <formula>NOT(ISERROR(SEARCH("Moderado",AP20)))</formula>
    </cfRule>
    <cfRule type="containsText" dxfId="21" priority="68" operator="containsText" text="Alto">
      <formula>NOT(ISERROR(SEARCH("Alto",AP20)))</formula>
    </cfRule>
  </conditionalFormatting>
  <conditionalFormatting sqref="AP22">
    <cfRule type="expression" dxfId="20" priority="50">
      <formula>NOT(ISERROR(SEARCH("Alto",AP22)))</formula>
    </cfRule>
  </conditionalFormatting>
  <conditionalFormatting sqref="AP23:AP24">
    <cfRule type="containsText" dxfId="19" priority="174" operator="containsText" text="Alto">
      <formula>NOT(ISERROR(SEARCH("Alto",AP23)))</formula>
    </cfRule>
    <cfRule type="containsText" dxfId="18" priority="175" operator="containsText" text="Moderado">
      <formula>NOT(ISERROR(SEARCH("Moderado",AP23)))</formula>
    </cfRule>
    <cfRule type="containsText" dxfId="17" priority="176" operator="containsText" text="Bajo">
      <formula>NOT(ISERROR(SEARCH("Bajo",AP23)))</formula>
    </cfRule>
    <cfRule type="containsText" dxfId="16" priority="177" operator="containsText" text="Extremo">
      <formula>NOT(ISERROR(SEARCH("Extremo",AP23)))</formula>
    </cfRule>
  </conditionalFormatting>
  <conditionalFormatting sqref="AP26:AP27">
    <cfRule type="containsText" dxfId="15" priority="167" operator="containsText" text="Alto">
      <formula>NOT(ISERROR(SEARCH("Alto",AP26)))</formula>
    </cfRule>
    <cfRule type="containsText" dxfId="14" priority="168" operator="containsText" text="Moderado">
      <formula>NOT(ISERROR(SEARCH("Moderado",AP26)))</formula>
    </cfRule>
    <cfRule type="containsText" dxfId="13" priority="169" operator="containsText" text="Bajo">
      <formula>NOT(ISERROR(SEARCH("Bajo",AP26)))</formula>
    </cfRule>
    <cfRule type="containsText" dxfId="12" priority="170" operator="containsText" text="Extremo">
      <formula>NOT(ISERROR(SEARCH("Extremo",AP26)))</formula>
    </cfRule>
  </conditionalFormatting>
  <conditionalFormatting sqref="AP29:AP31">
    <cfRule type="containsText" dxfId="11" priority="32" operator="containsText" text="Extremo">
      <formula>NOT(ISERROR(SEARCH("Extremo",AP29)))</formula>
    </cfRule>
    <cfRule type="containsText" dxfId="10" priority="30" operator="containsText" text="Moderado">
      <formula>NOT(ISERROR(SEARCH("Moderado",AP29)))</formula>
    </cfRule>
    <cfRule type="containsText" dxfId="9" priority="29" operator="containsText" text="Alto">
      <formula>NOT(ISERROR(SEARCH("Alto",AP29)))</formula>
    </cfRule>
    <cfRule type="containsText" dxfId="8" priority="31" operator="containsText" text="Bajo">
      <formula>NOT(ISERROR(SEARCH("Bajo",AP29)))</formula>
    </cfRule>
  </conditionalFormatting>
  <conditionalFormatting sqref="AP32">
    <cfRule type="expression" dxfId="7" priority="27">
      <formula>NOT(ISERROR(SEARCH("Extremo",AP32)))</formula>
    </cfRule>
    <cfRule type="expression" dxfId="6" priority="26">
      <formula>NOT(ISERROR(SEARCH("Bajo",AP32)))</formula>
    </cfRule>
    <cfRule type="expression" dxfId="5" priority="25">
      <formula>NOT(ISERROR(SEARCH("Moderado",AP32)))</formula>
    </cfRule>
    <cfRule type="expression" dxfId="4" priority="24">
      <formula>NOT(ISERROR(SEARCH("Alto",AP32)))</formula>
    </cfRule>
  </conditionalFormatting>
  <conditionalFormatting sqref="AP36">
    <cfRule type="containsText" dxfId="3" priority="10" operator="containsText" text="Extremo">
      <formula>NOT(ISERROR(SEARCH("Extremo",AP36)))</formula>
    </cfRule>
    <cfRule type="containsText" dxfId="2" priority="9" operator="containsText" text="Bajo">
      <formula>NOT(ISERROR(SEARCH("Bajo",AP36)))</formula>
    </cfRule>
    <cfRule type="containsText" dxfId="1" priority="8" operator="containsText" text="Moderado">
      <formula>NOT(ISERROR(SEARCH("Moderado",AP36)))</formula>
    </cfRule>
    <cfRule type="containsText" dxfId="0" priority="7" operator="containsText" text="Alto">
      <formula>NOT(ISERROR(SEARCH("Alto",AP36)))</formula>
    </cfRule>
  </conditionalFormatting>
  <pageMargins left="0.19685039370078741" right="0.19685039370078741" top="1.2204724409448819" bottom="0.19685039370078741" header="0.31496062992125984" footer="0.31496062992125984"/>
  <pageSetup paperSize="119" scale="60" orientation="landscape" r:id="rId1"/>
  <headerFooter>
    <oddHeader>&amp;C&amp;G
MATRIZ DE RIESGOS DEL PROCESO DE ADQUISICIÓN DE BIENES Y SERVICIOS VIGENCIA 2019</oddHeader>
    <oddFooter>&amp;C&amp;"Arial,Normal"&amp;10Página &amp;P de &amp;N</oddFooter>
  </headerFooter>
  <legacyDrawingHF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000-000000000000}">
          <x14:formula1>
            <xm:f>Parámetros!$A$40:$A$44</xm:f>
          </x14:formula1>
          <xm:sqref>I26:I27 I23:I24 AN23:AN24 AN26:AN27</xm:sqref>
        </x14:dataValidation>
        <x14:dataValidation type="list" allowBlank="1" showInputMessage="1" showErrorMessage="1" xr:uid="{00000000-0002-0000-0000-000001000000}">
          <x14:formula1>
            <xm:f>Parámetros!$A$47:$A$51</xm:f>
          </x14:formula1>
          <xm:sqref>AO23:AO24 AO26:AO27</xm:sqref>
        </x14:dataValidation>
        <x14:dataValidation type="list" allowBlank="1" showInputMessage="1" showErrorMessage="1" xr:uid="{00000000-0002-0000-0000-000003000000}">
          <x14:formula1>
            <xm:f>Parámetros!$A$93:$A$96</xm:f>
          </x14:formula1>
          <xm:sqref>AQ23:AQ24 AQ26:AQ27 AQ29:AQ31 AQ40:AQ1048576</xm:sqref>
        </x14:dataValidation>
        <x14:dataValidation type="list" allowBlank="1" showInputMessage="1" showErrorMessage="1" xr:uid="{00000000-0002-0000-0000-000004000000}">
          <x14:formula1>
            <xm:f>Parámetros!$A$84:$A$85</xm:f>
          </x14:formula1>
          <xm:sqref>AJ23:AJ28</xm:sqref>
        </x14:dataValidation>
        <x14:dataValidation type="list" allowBlank="1" showInputMessage="1" showErrorMessage="1" xr:uid="{00000000-0002-0000-0000-000005000000}">
          <x14:formula1>
            <xm:f>Parámetros!$B$84:$B$86</xm:f>
          </x14:formula1>
          <xm:sqref>AK23:AK28</xm:sqref>
        </x14:dataValidation>
        <x14:dataValidation type="list" allowBlank="1" showInputMessage="1" showErrorMessage="1" xr:uid="{00000000-0002-0000-0000-000006000000}">
          <x14:formula1>
            <xm:f>Parámetros!$A$118:$A$120</xm:f>
          </x14:formula1>
          <xm:sqref>AF23:AF28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F582A-C23F-46B7-8929-F70CDFE0905E}">
  <dimension ref="A1:L20"/>
  <sheetViews>
    <sheetView workbookViewId="0">
      <selection activeCell="D6" sqref="D6:D7"/>
    </sheetView>
  </sheetViews>
  <sheetFormatPr baseColWidth="10" defaultColWidth="11.42578125" defaultRowHeight="14.25" x14ac:dyDescent="0.2"/>
  <cols>
    <col min="1" max="16384" width="11.42578125" style="5"/>
  </cols>
  <sheetData>
    <row r="1" spans="1:12" ht="18" x14ac:dyDescent="0.25">
      <c r="A1" s="273" t="s">
        <v>0</v>
      </c>
      <c r="B1" s="273"/>
      <c r="C1" s="273"/>
      <c r="D1" s="273"/>
      <c r="E1" s="273"/>
      <c r="F1" s="273"/>
      <c r="G1" s="273"/>
      <c r="H1" s="273"/>
    </row>
    <row r="2" spans="1:12" x14ac:dyDescent="0.2">
      <c r="A2" s="272" t="s">
        <v>1</v>
      </c>
      <c r="B2" s="272"/>
      <c r="C2" s="272"/>
      <c r="D2" s="272"/>
      <c r="E2" s="272"/>
      <c r="F2" s="272"/>
      <c r="G2" s="272"/>
      <c r="H2" s="6" t="s">
        <v>2</v>
      </c>
    </row>
    <row r="3" spans="1:12" x14ac:dyDescent="0.2">
      <c r="A3" s="272" t="s">
        <v>3</v>
      </c>
      <c r="B3" s="272"/>
      <c r="C3" s="272"/>
      <c r="D3" s="272"/>
      <c r="E3" s="272"/>
      <c r="F3" s="272"/>
      <c r="G3" s="272"/>
      <c r="H3" s="6" t="s">
        <v>4</v>
      </c>
    </row>
    <row r="4" spans="1:12" x14ac:dyDescent="0.2">
      <c r="A4" s="272" t="s">
        <v>5</v>
      </c>
      <c r="B4" s="272"/>
      <c r="C4" s="272"/>
      <c r="D4" s="272"/>
      <c r="E4" s="272"/>
      <c r="F4" s="272"/>
      <c r="G4" s="272"/>
      <c r="H4" s="6" t="s">
        <v>4</v>
      </c>
    </row>
    <row r="5" spans="1:12" x14ac:dyDescent="0.2">
      <c r="A5" s="272" t="s">
        <v>6</v>
      </c>
      <c r="B5" s="272"/>
      <c r="C5" s="272"/>
      <c r="D5" s="272"/>
      <c r="E5" s="272"/>
      <c r="F5" s="272"/>
      <c r="G5" s="272"/>
      <c r="H5" s="6" t="s">
        <v>2</v>
      </c>
    </row>
    <row r="6" spans="1:12" x14ac:dyDescent="0.2">
      <c r="A6" s="272" t="s">
        <v>7</v>
      </c>
      <c r="B6" s="272"/>
      <c r="C6" s="272"/>
      <c r="D6" s="272"/>
      <c r="E6" s="272"/>
      <c r="F6" s="272"/>
      <c r="G6" s="272"/>
      <c r="H6" s="6" t="s">
        <v>4</v>
      </c>
    </row>
    <row r="7" spans="1:12" x14ac:dyDescent="0.2">
      <c r="A7" s="272" t="s">
        <v>8</v>
      </c>
      <c r="B7" s="272"/>
      <c r="C7" s="272"/>
      <c r="D7" s="272"/>
      <c r="E7" s="272"/>
      <c r="F7" s="272"/>
      <c r="G7" s="272"/>
      <c r="H7" s="6" t="s">
        <v>4</v>
      </c>
    </row>
    <row r="8" spans="1:12" x14ac:dyDescent="0.2">
      <c r="A8" s="272" t="s">
        <v>9</v>
      </c>
      <c r="B8" s="272"/>
      <c r="C8" s="272"/>
      <c r="D8" s="272"/>
      <c r="E8" s="272"/>
      <c r="F8" s="272"/>
      <c r="G8" s="272"/>
      <c r="H8" s="6" t="s">
        <v>4</v>
      </c>
    </row>
    <row r="9" spans="1:12" x14ac:dyDescent="0.2">
      <c r="A9" s="272" t="s">
        <v>10</v>
      </c>
      <c r="B9" s="272"/>
      <c r="C9" s="272"/>
      <c r="D9" s="272"/>
      <c r="E9" s="272"/>
      <c r="F9" s="272"/>
      <c r="G9" s="272"/>
      <c r="H9" s="6" t="s">
        <v>2</v>
      </c>
    </row>
    <row r="10" spans="1:12" x14ac:dyDescent="0.2">
      <c r="A10" s="272" t="s">
        <v>11</v>
      </c>
      <c r="B10" s="272"/>
      <c r="C10" s="272"/>
      <c r="D10" s="272"/>
      <c r="E10" s="272"/>
      <c r="F10" s="272"/>
      <c r="G10" s="272"/>
      <c r="H10" s="6" t="s">
        <v>2</v>
      </c>
    </row>
    <row r="11" spans="1:12" x14ac:dyDescent="0.2">
      <c r="A11" s="272" t="s">
        <v>12</v>
      </c>
      <c r="B11" s="272"/>
      <c r="C11" s="272"/>
      <c r="D11" s="272"/>
      <c r="E11" s="272"/>
      <c r="F11" s="272"/>
      <c r="G11" s="272"/>
      <c r="H11" s="6" t="s">
        <v>4</v>
      </c>
    </row>
    <row r="12" spans="1:12" x14ac:dyDescent="0.2">
      <c r="A12" s="272" t="s">
        <v>13</v>
      </c>
      <c r="B12" s="272"/>
      <c r="C12" s="272"/>
      <c r="D12" s="272"/>
      <c r="E12" s="272"/>
      <c r="F12" s="272"/>
      <c r="G12" s="272"/>
      <c r="H12" s="6" t="s">
        <v>4</v>
      </c>
    </row>
    <row r="13" spans="1:12" x14ac:dyDescent="0.2">
      <c r="A13" s="272" t="s">
        <v>14</v>
      </c>
      <c r="B13" s="272"/>
      <c r="C13" s="272"/>
      <c r="D13" s="272"/>
      <c r="E13" s="272"/>
      <c r="F13" s="272"/>
      <c r="G13" s="272"/>
      <c r="H13" s="6" t="s">
        <v>4</v>
      </c>
      <c r="L13" s="5" t="s">
        <v>4</v>
      </c>
    </row>
    <row r="14" spans="1:12" x14ac:dyDescent="0.2">
      <c r="A14" s="272" t="s">
        <v>15</v>
      </c>
      <c r="B14" s="272"/>
      <c r="C14" s="272"/>
      <c r="D14" s="272"/>
      <c r="E14" s="272"/>
      <c r="F14" s="272"/>
      <c r="G14" s="272"/>
      <c r="H14" s="6" t="s">
        <v>4</v>
      </c>
      <c r="L14" s="5" t="s">
        <v>2</v>
      </c>
    </row>
    <row r="15" spans="1:12" x14ac:dyDescent="0.2">
      <c r="A15" s="272" t="s">
        <v>16</v>
      </c>
      <c r="B15" s="272"/>
      <c r="C15" s="272"/>
      <c r="D15" s="272"/>
      <c r="E15" s="272"/>
      <c r="F15" s="272"/>
      <c r="G15" s="272"/>
      <c r="H15" s="6" t="s">
        <v>4</v>
      </c>
    </row>
    <row r="16" spans="1:12" x14ac:dyDescent="0.2">
      <c r="A16" s="272" t="s">
        <v>17</v>
      </c>
      <c r="B16" s="272"/>
      <c r="C16" s="272"/>
      <c r="D16" s="272"/>
      <c r="E16" s="272"/>
      <c r="F16" s="272"/>
      <c r="G16" s="272"/>
      <c r="H16" s="6" t="s">
        <v>2</v>
      </c>
    </row>
    <row r="17" spans="1:8" x14ac:dyDescent="0.2">
      <c r="A17" s="272" t="s">
        <v>18</v>
      </c>
      <c r="B17" s="272"/>
      <c r="C17" s="272"/>
      <c r="D17" s="272"/>
      <c r="E17" s="272"/>
      <c r="F17" s="272"/>
      <c r="G17" s="272"/>
      <c r="H17" s="6" t="s">
        <v>2</v>
      </c>
    </row>
    <row r="18" spans="1:8" x14ac:dyDescent="0.2">
      <c r="A18" s="272" t="s">
        <v>19</v>
      </c>
      <c r="B18" s="272"/>
      <c r="C18" s="272"/>
      <c r="D18" s="272"/>
      <c r="E18" s="272"/>
      <c r="F18" s="272"/>
      <c r="G18" s="272"/>
      <c r="H18" s="6" t="s">
        <v>2</v>
      </c>
    </row>
    <row r="19" spans="1:8" x14ac:dyDescent="0.2">
      <c r="A19" s="272" t="s">
        <v>20</v>
      </c>
      <c r="B19" s="272"/>
      <c r="C19" s="272"/>
      <c r="D19" s="272"/>
      <c r="E19" s="272"/>
      <c r="F19" s="272"/>
      <c r="G19" s="272"/>
      <c r="H19" s="6" t="s">
        <v>4</v>
      </c>
    </row>
    <row r="20" spans="1:8" x14ac:dyDescent="0.2">
      <c r="A20" s="272" t="s">
        <v>21</v>
      </c>
      <c r="B20" s="272"/>
      <c r="C20" s="272"/>
      <c r="D20" s="272"/>
      <c r="E20" s="272"/>
      <c r="F20" s="272"/>
      <c r="G20" s="272"/>
      <c r="H20" s="6"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BE491365-9DC4-4746-9AE6-638052BA3C4D}">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0E9F6-D913-4D45-9A9F-1A0A786D6690}">
  <dimension ref="A1:L20"/>
  <sheetViews>
    <sheetView workbookViewId="0">
      <selection activeCell="D6" sqref="D6:D7"/>
    </sheetView>
  </sheetViews>
  <sheetFormatPr baseColWidth="10" defaultColWidth="11.42578125" defaultRowHeight="14.25" x14ac:dyDescent="0.2"/>
  <cols>
    <col min="1" max="16384" width="11.42578125" style="5"/>
  </cols>
  <sheetData>
    <row r="1" spans="1:12" ht="18" x14ac:dyDescent="0.25">
      <c r="A1" s="273" t="s">
        <v>0</v>
      </c>
      <c r="B1" s="273"/>
      <c r="C1" s="273"/>
      <c r="D1" s="273"/>
      <c r="E1" s="273"/>
      <c r="F1" s="273"/>
      <c r="G1" s="273"/>
      <c r="H1" s="273"/>
    </row>
    <row r="2" spans="1:12" x14ac:dyDescent="0.2">
      <c r="A2" s="272" t="s">
        <v>1</v>
      </c>
      <c r="B2" s="272"/>
      <c r="C2" s="272"/>
      <c r="D2" s="272"/>
      <c r="E2" s="272"/>
      <c r="F2" s="272"/>
      <c r="G2" s="272"/>
      <c r="H2" s="6" t="s">
        <v>2</v>
      </c>
    </row>
    <row r="3" spans="1:12" x14ac:dyDescent="0.2">
      <c r="A3" s="272" t="s">
        <v>3</v>
      </c>
      <c r="B3" s="272"/>
      <c r="C3" s="272"/>
      <c r="D3" s="272"/>
      <c r="E3" s="272"/>
      <c r="F3" s="272"/>
      <c r="G3" s="272"/>
      <c r="H3" s="6" t="s">
        <v>2</v>
      </c>
    </row>
    <row r="4" spans="1:12" x14ac:dyDescent="0.2">
      <c r="A4" s="272" t="s">
        <v>5</v>
      </c>
      <c r="B4" s="272"/>
      <c r="C4" s="272"/>
      <c r="D4" s="272"/>
      <c r="E4" s="272"/>
      <c r="F4" s="272"/>
      <c r="G4" s="272"/>
      <c r="H4" s="6" t="s">
        <v>2</v>
      </c>
    </row>
    <row r="5" spans="1:12" x14ac:dyDescent="0.2">
      <c r="A5" s="272" t="s">
        <v>6</v>
      </c>
      <c r="B5" s="272"/>
      <c r="C5" s="272"/>
      <c r="D5" s="272"/>
      <c r="E5" s="272"/>
      <c r="F5" s="272"/>
      <c r="G5" s="272"/>
      <c r="H5" s="6" t="s">
        <v>2</v>
      </c>
    </row>
    <row r="6" spans="1:12" x14ac:dyDescent="0.2">
      <c r="A6" s="272" t="s">
        <v>7</v>
      </c>
      <c r="B6" s="272"/>
      <c r="C6" s="272"/>
      <c r="D6" s="272"/>
      <c r="E6" s="272"/>
      <c r="F6" s="272"/>
      <c r="G6" s="272"/>
      <c r="H6" s="6" t="s">
        <v>2</v>
      </c>
    </row>
    <row r="7" spans="1:12" x14ac:dyDescent="0.2">
      <c r="A7" s="272" t="s">
        <v>8</v>
      </c>
      <c r="B7" s="272"/>
      <c r="C7" s="272"/>
      <c r="D7" s="272"/>
      <c r="E7" s="272"/>
      <c r="F7" s="272"/>
      <c r="G7" s="272"/>
      <c r="H7" s="6" t="s">
        <v>2</v>
      </c>
    </row>
    <row r="8" spans="1:12" x14ac:dyDescent="0.2">
      <c r="A8" s="272" t="s">
        <v>9</v>
      </c>
      <c r="B8" s="272"/>
      <c r="C8" s="272"/>
      <c r="D8" s="272"/>
      <c r="E8" s="272"/>
      <c r="F8" s="272"/>
      <c r="G8" s="272"/>
      <c r="H8" s="6" t="s">
        <v>4</v>
      </c>
    </row>
    <row r="9" spans="1:12" x14ac:dyDescent="0.2">
      <c r="A9" s="272" t="s">
        <v>10</v>
      </c>
      <c r="B9" s="272"/>
      <c r="C9" s="272"/>
      <c r="D9" s="272"/>
      <c r="E9" s="272"/>
      <c r="F9" s="272"/>
      <c r="G9" s="272"/>
      <c r="H9" s="6" t="s">
        <v>2</v>
      </c>
    </row>
    <row r="10" spans="1:12" x14ac:dyDescent="0.2">
      <c r="A10" s="272" t="s">
        <v>11</v>
      </c>
      <c r="B10" s="272"/>
      <c r="C10" s="272"/>
      <c r="D10" s="272"/>
      <c r="E10" s="272"/>
      <c r="F10" s="272"/>
      <c r="G10" s="272"/>
      <c r="H10" s="6" t="s">
        <v>2</v>
      </c>
    </row>
    <row r="11" spans="1:12" x14ac:dyDescent="0.2">
      <c r="A11" s="272" t="s">
        <v>12</v>
      </c>
      <c r="B11" s="272"/>
      <c r="C11" s="272"/>
      <c r="D11" s="272"/>
      <c r="E11" s="272"/>
      <c r="F11" s="272"/>
      <c r="G11" s="272"/>
      <c r="H11" s="6" t="s">
        <v>4</v>
      </c>
    </row>
    <row r="12" spans="1:12" x14ac:dyDescent="0.2">
      <c r="A12" s="272" t="s">
        <v>13</v>
      </c>
      <c r="B12" s="272"/>
      <c r="C12" s="272"/>
      <c r="D12" s="272"/>
      <c r="E12" s="272"/>
      <c r="F12" s="272"/>
      <c r="G12" s="272"/>
      <c r="H12" s="6" t="s">
        <v>4</v>
      </c>
    </row>
    <row r="13" spans="1:12" x14ac:dyDescent="0.2">
      <c r="A13" s="272" t="s">
        <v>14</v>
      </c>
      <c r="B13" s="272"/>
      <c r="C13" s="272"/>
      <c r="D13" s="272"/>
      <c r="E13" s="272"/>
      <c r="F13" s="272"/>
      <c r="G13" s="272"/>
      <c r="H13" s="6" t="s">
        <v>4</v>
      </c>
      <c r="L13" s="5" t="s">
        <v>4</v>
      </c>
    </row>
    <row r="14" spans="1:12" x14ac:dyDescent="0.2">
      <c r="A14" s="272" t="s">
        <v>15</v>
      </c>
      <c r="B14" s="272"/>
      <c r="C14" s="272"/>
      <c r="D14" s="272"/>
      <c r="E14" s="272"/>
      <c r="F14" s="272"/>
      <c r="G14" s="272"/>
      <c r="H14" s="6" t="s">
        <v>4</v>
      </c>
      <c r="L14" s="5" t="s">
        <v>2</v>
      </c>
    </row>
    <row r="15" spans="1:12" x14ac:dyDescent="0.2">
      <c r="A15" s="272" t="s">
        <v>16</v>
      </c>
      <c r="B15" s="272"/>
      <c r="C15" s="272"/>
      <c r="D15" s="272"/>
      <c r="E15" s="272"/>
      <c r="F15" s="272"/>
      <c r="G15" s="272"/>
      <c r="H15" s="6" t="s">
        <v>4</v>
      </c>
    </row>
    <row r="16" spans="1:12" x14ac:dyDescent="0.2">
      <c r="A16" s="272" t="s">
        <v>17</v>
      </c>
      <c r="B16" s="272"/>
      <c r="C16" s="272"/>
      <c r="D16" s="272"/>
      <c r="E16" s="272"/>
      <c r="F16" s="272"/>
      <c r="G16" s="272"/>
      <c r="H16" s="6" t="s">
        <v>2</v>
      </c>
    </row>
    <row r="17" spans="1:8" x14ac:dyDescent="0.2">
      <c r="A17" s="272" t="s">
        <v>18</v>
      </c>
      <c r="B17" s="272"/>
      <c r="C17" s="272"/>
      <c r="D17" s="272"/>
      <c r="E17" s="272"/>
      <c r="F17" s="272"/>
      <c r="G17" s="272"/>
      <c r="H17" s="6" t="s">
        <v>2</v>
      </c>
    </row>
    <row r="18" spans="1:8" x14ac:dyDescent="0.2">
      <c r="A18" s="272" t="s">
        <v>19</v>
      </c>
      <c r="B18" s="272"/>
      <c r="C18" s="272"/>
      <c r="D18" s="272"/>
      <c r="E18" s="272"/>
      <c r="F18" s="272"/>
      <c r="G18" s="272"/>
      <c r="H18" s="6" t="s">
        <v>2</v>
      </c>
    </row>
    <row r="19" spans="1:8" x14ac:dyDescent="0.2">
      <c r="A19" s="272" t="s">
        <v>20</v>
      </c>
      <c r="B19" s="272"/>
      <c r="C19" s="272"/>
      <c r="D19" s="272"/>
      <c r="E19" s="272"/>
      <c r="F19" s="272"/>
      <c r="G19" s="272"/>
      <c r="H19" s="6" t="s">
        <v>4</v>
      </c>
    </row>
    <row r="20" spans="1:8" x14ac:dyDescent="0.2">
      <c r="A20" s="272" t="s">
        <v>21</v>
      </c>
      <c r="B20" s="272"/>
      <c r="C20" s="272"/>
      <c r="D20" s="272"/>
      <c r="E20" s="272"/>
      <c r="F20" s="272"/>
      <c r="G20" s="272"/>
      <c r="H20" s="6"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9FB3EA6F-C722-4ADC-9C57-6AE1CDAA2333}">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709BB-EABA-4C33-8DEB-2D25E40D446B}">
  <dimension ref="A1:L20"/>
  <sheetViews>
    <sheetView workbookViewId="0">
      <selection activeCell="D6" sqref="D6:D7"/>
    </sheetView>
  </sheetViews>
  <sheetFormatPr baseColWidth="10" defaultColWidth="11.42578125" defaultRowHeight="14.25" x14ac:dyDescent="0.2"/>
  <cols>
    <col min="1" max="16384" width="11.42578125" style="5"/>
  </cols>
  <sheetData>
    <row r="1" spans="1:12" ht="18" x14ac:dyDescent="0.25">
      <c r="A1" s="273" t="s">
        <v>0</v>
      </c>
      <c r="B1" s="273"/>
      <c r="C1" s="273"/>
      <c r="D1" s="273"/>
      <c r="E1" s="273"/>
      <c r="F1" s="273"/>
      <c r="G1" s="273"/>
      <c r="H1" s="273"/>
    </row>
    <row r="2" spans="1:12" x14ac:dyDescent="0.2">
      <c r="A2" s="272" t="s">
        <v>1</v>
      </c>
      <c r="B2" s="272"/>
      <c r="C2" s="272"/>
      <c r="D2" s="272"/>
      <c r="E2" s="272"/>
      <c r="F2" s="272"/>
      <c r="G2" s="272"/>
      <c r="H2" s="6" t="s">
        <v>2</v>
      </c>
    </row>
    <row r="3" spans="1:12" x14ac:dyDescent="0.2">
      <c r="A3" s="272" t="s">
        <v>3</v>
      </c>
      <c r="B3" s="272"/>
      <c r="C3" s="272"/>
      <c r="D3" s="272"/>
      <c r="E3" s="272"/>
      <c r="F3" s="272"/>
      <c r="G3" s="272"/>
      <c r="H3" s="6" t="s">
        <v>2</v>
      </c>
    </row>
    <row r="4" spans="1:12" x14ac:dyDescent="0.2">
      <c r="A4" s="272" t="s">
        <v>5</v>
      </c>
      <c r="B4" s="272"/>
      <c r="C4" s="272"/>
      <c r="D4" s="272"/>
      <c r="E4" s="272"/>
      <c r="F4" s="272"/>
      <c r="G4" s="272"/>
      <c r="H4" s="6" t="s">
        <v>2</v>
      </c>
    </row>
    <row r="5" spans="1:12" x14ac:dyDescent="0.2">
      <c r="A5" s="272" t="s">
        <v>6</v>
      </c>
      <c r="B5" s="272"/>
      <c r="C5" s="272"/>
      <c r="D5" s="272"/>
      <c r="E5" s="272"/>
      <c r="F5" s="272"/>
      <c r="G5" s="272"/>
      <c r="H5" s="6" t="s">
        <v>2</v>
      </c>
    </row>
    <row r="6" spans="1:12" x14ac:dyDescent="0.2">
      <c r="A6" s="272" t="s">
        <v>7</v>
      </c>
      <c r="B6" s="272"/>
      <c r="C6" s="272"/>
      <c r="D6" s="272"/>
      <c r="E6" s="272"/>
      <c r="F6" s="272"/>
      <c r="G6" s="272"/>
      <c r="H6" s="6" t="s">
        <v>4</v>
      </c>
    </row>
    <row r="7" spans="1:12" x14ac:dyDescent="0.2">
      <c r="A7" s="272" t="s">
        <v>8</v>
      </c>
      <c r="B7" s="272"/>
      <c r="C7" s="272"/>
      <c r="D7" s="272"/>
      <c r="E7" s="272"/>
      <c r="F7" s="272"/>
      <c r="G7" s="272"/>
      <c r="H7" s="6" t="s">
        <v>2</v>
      </c>
    </row>
    <row r="8" spans="1:12" x14ac:dyDescent="0.2">
      <c r="A8" s="272" t="s">
        <v>9</v>
      </c>
      <c r="B8" s="272"/>
      <c r="C8" s="272"/>
      <c r="D8" s="272"/>
      <c r="E8" s="272"/>
      <c r="F8" s="272"/>
      <c r="G8" s="272"/>
      <c r="H8" s="6" t="s">
        <v>2</v>
      </c>
    </row>
    <row r="9" spans="1:12" x14ac:dyDescent="0.2">
      <c r="A9" s="272" t="s">
        <v>10</v>
      </c>
      <c r="B9" s="272"/>
      <c r="C9" s="272"/>
      <c r="D9" s="272"/>
      <c r="E9" s="272"/>
      <c r="F9" s="272"/>
      <c r="G9" s="272"/>
      <c r="H9" s="6" t="s">
        <v>2</v>
      </c>
    </row>
    <row r="10" spans="1:12" x14ac:dyDescent="0.2">
      <c r="A10" s="272" t="s">
        <v>11</v>
      </c>
      <c r="B10" s="272"/>
      <c r="C10" s="272"/>
      <c r="D10" s="272"/>
      <c r="E10" s="272"/>
      <c r="F10" s="272"/>
      <c r="G10" s="272"/>
      <c r="H10" s="6" t="s">
        <v>2</v>
      </c>
    </row>
    <row r="11" spans="1:12" x14ac:dyDescent="0.2">
      <c r="A11" s="272" t="s">
        <v>12</v>
      </c>
      <c r="B11" s="272"/>
      <c r="C11" s="272"/>
      <c r="D11" s="272"/>
      <c r="E11" s="272"/>
      <c r="F11" s="272"/>
      <c r="G11" s="272"/>
      <c r="H11" s="6" t="s">
        <v>4</v>
      </c>
    </row>
    <row r="12" spans="1:12" x14ac:dyDescent="0.2">
      <c r="A12" s="272" t="s">
        <v>13</v>
      </c>
      <c r="B12" s="272"/>
      <c r="C12" s="272"/>
      <c r="D12" s="272"/>
      <c r="E12" s="272"/>
      <c r="F12" s="272"/>
      <c r="G12" s="272"/>
      <c r="H12" s="6" t="s">
        <v>4</v>
      </c>
    </row>
    <row r="13" spans="1:12" x14ac:dyDescent="0.2">
      <c r="A13" s="272" t="s">
        <v>14</v>
      </c>
      <c r="B13" s="272"/>
      <c r="C13" s="272"/>
      <c r="D13" s="272"/>
      <c r="E13" s="272"/>
      <c r="F13" s="272"/>
      <c r="G13" s="272"/>
      <c r="H13" s="6" t="s">
        <v>4</v>
      </c>
      <c r="L13" s="5" t="s">
        <v>4</v>
      </c>
    </row>
    <row r="14" spans="1:12" x14ac:dyDescent="0.2">
      <c r="A14" s="272" t="s">
        <v>15</v>
      </c>
      <c r="B14" s="272"/>
      <c r="C14" s="272"/>
      <c r="D14" s="272"/>
      <c r="E14" s="272"/>
      <c r="F14" s="272"/>
      <c r="G14" s="272"/>
      <c r="H14" s="6" t="s">
        <v>4</v>
      </c>
      <c r="L14" s="5" t="s">
        <v>2</v>
      </c>
    </row>
    <row r="15" spans="1:12" x14ac:dyDescent="0.2">
      <c r="A15" s="272" t="s">
        <v>16</v>
      </c>
      <c r="B15" s="272"/>
      <c r="C15" s="272"/>
      <c r="D15" s="272"/>
      <c r="E15" s="272"/>
      <c r="F15" s="272"/>
      <c r="G15" s="272"/>
      <c r="H15" s="6" t="s">
        <v>4</v>
      </c>
    </row>
    <row r="16" spans="1:12" x14ac:dyDescent="0.2">
      <c r="A16" s="272" t="s">
        <v>17</v>
      </c>
      <c r="B16" s="272"/>
      <c r="C16" s="272"/>
      <c r="D16" s="272"/>
      <c r="E16" s="272"/>
      <c r="F16" s="272"/>
      <c r="G16" s="272"/>
      <c r="H16" s="6" t="s">
        <v>2</v>
      </c>
    </row>
    <row r="17" spans="1:8" x14ac:dyDescent="0.2">
      <c r="A17" s="272" t="s">
        <v>18</v>
      </c>
      <c r="B17" s="272"/>
      <c r="C17" s="272"/>
      <c r="D17" s="272"/>
      <c r="E17" s="272"/>
      <c r="F17" s="272"/>
      <c r="G17" s="272"/>
      <c r="H17" s="6" t="s">
        <v>2</v>
      </c>
    </row>
    <row r="18" spans="1:8" x14ac:dyDescent="0.2">
      <c r="A18" s="272" t="s">
        <v>19</v>
      </c>
      <c r="B18" s="272"/>
      <c r="C18" s="272"/>
      <c r="D18" s="272"/>
      <c r="E18" s="272"/>
      <c r="F18" s="272"/>
      <c r="G18" s="272"/>
      <c r="H18" s="6" t="s">
        <v>2</v>
      </c>
    </row>
    <row r="19" spans="1:8" x14ac:dyDescent="0.2">
      <c r="A19" s="272" t="s">
        <v>20</v>
      </c>
      <c r="B19" s="272"/>
      <c r="C19" s="272"/>
      <c r="D19" s="272"/>
      <c r="E19" s="272"/>
      <c r="F19" s="272"/>
      <c r="G19" s="272"/>
      <c r="H19" s="6" t="s">
        <v>4</v>
      </c>
    </row>
    <row r="20" spans="1:8" x14ac:dyDescent="0.2">
      <c r="A20" s="272" t="s">
        <v>21</v>
      </c>
      <c r="B20" s="272"/>
      <c r="C20" s="272"/>
      <c r="D20" s="272"/>
      <c r="E20" s="272"/>
      <c r="F20" s="272"/>
      <c r="G20" s="272"/>
      <c r="H20" s="6"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BA6766F7-B0EA-4370-B1DB-84BAB1F62289}">
      <formula1>$L$13:$L$14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CF97E-22C2-48B8-9184-50BB8FA91E71}">
  <dimension ref="A1:L20"/>
  <sheetViews>
    <sheetView workbookViewId="0">
      <selection activeCell="D6" sqref="D6:D7"/>
    </sheetView>
  </sheetViews>
  <sheetFormatPr baseColWidth="10" defaultColWidth="11.42578125" defaultRowHeight="14.25" x14ac:dyDescent="0.2"/>
  <cols>
    <col min="1" max="16384" width="11.42578125" style="5"/>
  </cols>
  <sheetData>
    <row r="1" spans="1:12" ht="18" x14ac:dyDescent="0.25">
      <c r="A1" s="273" t="s">
        <v>0</v>
      </c>
      <c r="B1" s="273"/>
      <c r="C1" s="273"/>
      <c r="D1" s="273"/>
      <c r="E1" s="273"/>
      <c r="F1" s="273"/>
      <c r="G1" s="273"/>
      <c r="H1" s="273"/>
    </row>
    <row r="2" spans="1:12" x14ac:dyDescent="0.2">
      <c r="A2" s="272" t="s">
        <v>1</v>
      </c>
      <c r="B2" s="272"/>
      <c r="C2" s="272"/>
      <c r="D2" s="272"/>
      <c r="E2" s="272"/>
      <c r="F2" s="272"/>
      <c r="G2" s="272"/>
      <c r="H2" s="6" t="s">
        <v>2</v>
      </c>
    </row>
    <row r="3" spans="1:12" x14ac:dyDescent="0.2">
      <c r="A3" s="272" t="s">
        <v>3</v>
      </c>
      <c r="B3" s="272"/>
      <c r="C3" s="272"/>
      <c r="D3" s="272"/>
      <c r="E3" s="272"/>
      <c r="F3" s="272"/>
      <c r="G3" s="272"/>
      <c r="H3" s="6" t="s">
        <v>2</v>
      </c>
    </row>
    <row r="4" spans="1:12" x14ac:dyDescent="0.2">
      <c r="A4" s="272" t="s">
        <v>5</v>
      </c>
      <c r="B4" s="272"/>
      <c r="C4" s="272"/>
      <c r="D4" s="272"/>
      <c r="E4" s="272"/>
      <c r="F4" s="272"/>
      <c r="G4" s="272"/>
      <c r="H4" s="6" t="s">
        <v>2</v>
      </c>
    </row>
    <row r="5" spans="1:12" x14ac:dyDescent="0.2">
      <c r="A5" s="272" t="s">
        <v>6</v>
      </c>
      <c r="B5" s="272"/>
      <c r="C5" s="272"/>
      <c r="D5" s="272"/>
      <c r="E5" s="272"/>
      <c r="F5" s="272"/>
      <c r="G5" s="272"/>
      <c r="H5" s="6" t="s">
        <v>2</v>
      </c>
    </row>
    <row r="6" spans="1:12" x14ac:dyDescent="0.2">
      <c r="A6" s="272" t="s">
        <v>7</v>
      </c>
      <c r="B6" s="272"/>
      <c r="C6" s="272"/>
      <c r="D6" s="272"/>
      <c r="E6" s="272"/>
      <c r="F6" s="272"/>
      <c r="G6" s="272"/>
      <c r="H6" s="6" t="s">
        <v>4</v>
      </c>
    </row>
    <row r="7" spans="1:12" x14ac:dyDescent="0.2">
      <c r="A7" s="272" t="s">
        <v>8</v>
      </c>
      <c r="B7" s="272"/>
      <c r="C7" s="272"/>
      <c r="D7" s="272"/>
      <c r="E7" s="272"/>
      <c r="F7" s="272"/>
      <c r="G7" s="272"/>
      <c r="H7" s="6" t="s">
        <v>2</v>
      </c>
    </row>
    <row r="8" spans="1:12" x14ac:dyDescent="0.2">
      <c r="A8" s="272" t="s">
        <v>9</v>
      </c>
      <c r="B8" s="272"/>
      <c r="C8" s="272"/>
      <c r="D8" s="272"/>
      <c r="E8" s="272"/>
      <c r="F8" s="272"/>
      <c r="G8" s="272"/>
      <c r="H8" s="6" t="s">
        <v>2</v>
      </c>
    </row>
    <row r="9" spans="1:12" x14ac:dyDescent="0.2">
      <c r="A9" s="272" t="s">
        <v>10</v>
      </c>
      <c r="B9" s="272"/>
      <c r="C9" s="272"/>
      <c r="D9" s="272"/>
      <c r="E9" s="272"/>
      <c r="F9" s="272"/>
      <c r="G9" s="272"/>
      <c r="H9" s="6" t="s">
        <v>2</v>
      </c>
    </row>
    <row r="10" spans="1:12" x14ac:dyDescent="0.2">
      <c r="A10" s="272" t="s">
        <v>11</v>
      </c>
      <c r="B10" s="272"/>
      <c r="C10" s="272"/>
      <c r="D10" s="272"/>
      <c r="E10" s="272"/>
      <c r="F10" s="272"/>
      <c r="G10" s="272"/>
      <c r="H10" s="6" t="s">
        <v>2</v>
      </c>
    </row>
    <row r="11" spans="1:12" x14ac:dyDescent="0.2">
      <c r="A11" s="272" t="s">
        <v>12</v>
      </c>
      <c r="B11" s="272"/>
      <c r="C11" s="272"/>
      <c r="D11" s="272"/>
      <c r="E11" s="272"/>
      <c r="F11" s="272"/>
      <c r="G11" s="272"/>
      <c r="H11" s="6" t="s">
        <v>4</v>
      </c>
    </row>
    <row r="12" spans="1:12" x14ac:dyDescent="0.2">
      <c r="A12" s="272" t="s">
        <v>13</v>
      </c>
      <c r="B12" s="272"/>
      <c r="C12" s="272"/>
      <c r="D12" s="272"/>
      <c r="E12" s="272"/>
      <c r="F12" s="272"/>
      <c r="G12" s="272"/>
      <c r="H12" s="6" t="s">
        <v>4</v>
      </c>
    </row>
    <row r="13" spans="1:12" x14ac:dyDescent="0.2">
      <c r="A13" s="272" t="s">
        <v>14</v>
      </c>
      <c r="B13" s="272"/>
      <c r="C13" s="272"/>
      <c r="D13" s="272"/>
      <c r="E13" s="272"/>
      <c r="F13" s="272"/>
      <c r="G13" s="272"/>
      <c r="H13" s="6" t="s">
        <v>4</v>
      </c>
      <c r="L13" s="5" t="s">
        <v>4</v>
      </c>
    </row>
    <row r="14" spans="1:12" x14ac:dyDescent="0.2">
      <c r="A14" s="272" t="s">
        <v>15</v>
      </c>
      <c r="B14" s="272"/>
      <c r="C14" s="272"/>
      <c r="D14" s="272"/>
      <c r="E14" s="272"/>
      <c r="F14" s="272"/>
      <c r="G14" s="272"/>
      <c r="H14" s="6" t="s">
        <v>4</v>
      </c>
      <c r="L14" s="5" t="s">
        <v>2</v>
      </c>
    </row>
    <row r="15" spans="1:12" x14ac:dyDescent="0.2">
      <c r="A15" s="272" t="s">
        <v>16</v>
      </c>
      <c r="B15" s="272"/>
      <c r="C15" s="272"/>
      <c r="D15" s="272"/>
      <c r="E15" s="272"/>
      <c r="F15" s="272"/>
      <c r="G15" s="272"/>
      <c r="H15" s="6" t="s">
        <v>4</v>
      </c>
    </row>
    <row r="16" spans="1:12" x14ac:dyDescent="0.2">
      <c r="A16" s="272" t="s">
        <v>17</v>
      </c>
      <c r="B16" s="272"/>
      <c r="C16" s="272"/>
      <c r="D16" s="272"/>
      <c r="E16" s="272"/>
      <c r="F16" s="272"/>
      <c r="G16" s="272"/>
      <c r="H16" s="6" t="s">
        <v>2</v>
      </c>
    </row>
    <row r="17" spans="1:8" x14ac:dyDescent="0.2">
      <c r="A17" s="272" t="s">
        <v>18</v>
      </c>
      <c r="B17" s="272"/>
      <c r="C17" s="272"/>
      <c r="D17" s="272"/>
      <c r="E17" s="272"/>
      <c r="F17" s="272"/>
      <c r="G17" s="272"/>
      <c r="H17" s="6" t="s">
        <v>2</v>
      </c>
    </row>
    <row r="18" spans="1:8" x14ac:dyDescent="0.2">
      <c r="A18" s="272" t="s">
        <v>19</v>
      </c>
      <c r="B18" s="272"/>
      <c r="C18" s="272"/>
      <c r="D18" s="272"/>
      <c r="E18" s="272"/>
      <c r="F18" s="272"/>
      <c r="G18" s="272"/>
      <c r="H18" s="6" t="s">
        <v>2</v>
      </c>
    </row>
    <row r="19" spans="1:8" x14ac:dyDescent="0.2">
      <c r="A19" s="272" t="s">
        <v>20</v>
      </c>
      <c r="B19" s="272"/>
      <c r="C19" s="272"/>
      <c r="D19" s="272"/>
      <c r="E19" s="272"/>
      <c r="F19" s="272"/>
      <c r="G19" s="272"/>
      <c r="H19" s="6" t="s">
        <v>4</v>
      </c>
    </row>
    <row r="20" spans="1:8" x14ac:dyDescent="0.2">
      <c r="A20" s="272" t="s">
        <v>21</v>
      </c>
      <c r="B20" s="272"/>
      <c r="C20" s="272"/>
      <c r="D20" s="272"/>
      <c r="E20" s="272"/>
      <c r="F20" s="272"/>
      <c r="G20" s="272"/>
      <c r="H20" s="6"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6CCD41EF-712A-4D8D-B3E3-768EB5432903}">
      <formula1>$L$13:$L$14</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topLeftCell="A10" workbookViewId="0">
      <selection activeCell="D6" sqref="D6:D7"/>
    </sheetView>
  </sheetViews>
  <sheetFormatPr baseColWidth="10" defaultColWidth="11.42578125" defaultRowHeight="15" x14ac:dyDescent="0.25"/>
  <cols>
    <col min="1" max="1" width="36.7109375" bestFit="1" customWidth="1"/>
    <col min="2" max="2" width="14.7109375" bestFit="1" customWidth="1"/>
  </cols>
  <sheetData>
    <row r="1" spans="1:2" x14ac:dyDescent="0.25">
      <c r="A1" s="2" t="s">
        <v>127</v>
      </c>
    </row>
    <row r="2" spans="1:2" x14ac:dyDescent="0.25">
      <c r="A2" t="s">
        <v>128</v>
      </c>
      <c r="B2" t="s">
        <v>79</v>
      </c>
    </row>
    <row r="3" spans="1:2" x14ac:dyDescent="0.25">
      <c r="A3" t="s">
        <v>129</v>
      </c>
      <c r="B3" t="s">
        <v>130</v>
      </c>
    </row>
    <row r="4" spans="1:2" x14ac:dyDescent="0.25">
      <c r="A4" t="s">
        <v>131</v>
      </c>
      <c r="B4" t="s">
        <v>132</v>
      </c>
    </row>
    <row r="5" spans="1:2" x14ac:dyDescent="0.25">
      <c r="A5" s="1" t="s">
        <v>133</v>
      </c>
      <c r="B5" t="s">
        <v>130</v>
      </c>
    </row>
    <row r="6" spans="1:2" x14ac:dyDescent="0.25">
      <c r="A6" t="s">
        <v>134</v>
      </c>
      <c r="B6" t="s">
        <v>130</v>
      </c>
    </row>
    <row r="7" spans="1:2" x14ac:dyDescent="0.25">
      <c r="A7" s="1" t="s">
        <v>135</v>
      </c>
      <c r="B7" t="s">
        <v>132</v>
      </c>
    </row>
    <row r="8" spans="1:2" x14ac:dyDescent="0.25">
      <c r="A8" t="s">
        <v>136</v>
      </c>
      <c r="B8" t="s">
        <v>132</v>
      </c>
    </row>
    <row r="9" spans="1:2" x14ac:dyDescent="0.25">
      <c r="A9" s="1" t="s">
        <v>137</v>
      </c>
      <c r="B9" t="s">
        <v>132</v>
      </c>
    </row>
    <row r="10" spans="1:2" x14ac:dyDescent="0.25">
      <c r="A10" t="s">
        <v>138</v>
      </c>
      <c r="B10" t="s">
        <v>132</v>
      </c>
    </row>
    <row r="12" spans="1:2" x14ac:dyDescent="0.25">
      <c r="A12" s="2" t="s">
        <v>51</v>
      </c>
    </row>
    <row r="13" spans="1:2" x14ac:dyDescent="0.25">
      <c r="A13" t="s">
        <v>139</v>
      </c>
      <c r="B13">
        <v>2</v>
      </c>
    </row>
    <row r="14" spans="1:2" x14ac:dyDescent="0.25">
      <c r="A14" t="s">
        <v>140</v>
      </c>
      <c r="B14">
        <v>2</v>
      </c>
    </row>
    <row r="15" spans="1:2" x14ac:dyDescent="0.25">
      <c r="A15" t="s">
        <v>141</v>
      </c>
      <c r="B15">
        <v>2</v>
      </c>
    </row>
    <row r="16" spans="1:2" x14ac:dyDescent="0.25">
      <c r="A16" t="s">
        <v>142</v>
      </c>
      <c r="B16">
        <v>0</v>
      </c>
    </row>
    <row r="17" spans="1:2" x14ac:dyDescent="0.25">
      <c r="A17" t="s">
        <v>143</v>
      </c>
      <c r="B17">
        <v>1</v>
      </c>
    </row>
    <row r="18" spans="1:2" x14ac:dyDescent="0.25">
      <c r="A18" t="s">
        <v>144</v>
      </c>
      <c r="B18">
        <v>1</v>
      </c>
    </row>
    <row r="19" spans="1:2" x14ac:dyDescent="0.25">
      <c r="A19" t="s">
        <v>145</v>
      </c>
      <c r="B19">
        <v>1</v>
      </c>
    </row>
    <row r="20" spans="1:2" x14ac:dyDescent="0.25">
      <c r="A20" t="s">
        <v>146</v>
      </c>
      <c r="B20">
        <v>0</v>
      </c>
    </row>
    <row r="21" spans="1:2" x14ac:dyDescent="0.25">
      <c r="A21" t="s">
        <v>147</v>
      </c>
      <c r="B21">
        <v>0</v>
      </c>
    </row>
    <row r="22" spans="1:2" x14ac:dyDescent="0.25">
      <c r="A22" t="s">
        <v>148</v>
      </c>
      <c r="B22">
        <v>0</v>
      </c>
    </row>
    <row r="23" spans="1:2" x14ac:dyDescent="0.25">
      <c r="A23" t="s">
        <v>149</v>
      </c>
      <c r="B23">
        <v>0</v>
      </c>
    </row>
    <row r="24" spans="1:2" x14ac:dyDescent="0.25">
      <c r="A24" t="s">
        <v>150</v>
      </c>
      <c r="B24">
        <v>0</v>
      </c>
    </row>
    <row r="26" spans="1:2" x14ac:dyDescent="0.25">
      <c r="A26" s="2" t="s">
        <v>52</v>
      </c>
    </row>
    <row r="27" spans="1:2" x14ac:dyDescent="0.25">
      <c r="A27" t="s">
        <v>139</v>
      </c>
      <c r="B27">
        <v>2</v>
      </c>
    </row>
    <row r="28" spans="1:2" x14ac:dyDescent="0.25">
      <c r="A28" t="s">
        <v>140</v>
      </c>
      <c r="B28">
        <v>1</v>
      </c>
    </row>
    <row r="29" spans="1:2" x14ac:dyDescent="0.25">
      <c r="A29" t="s">
        <v>141</v>
      </c>
      <c r="B29">
        <v>0</v>
      </c>
    </row>
    <row r="30" spans="1:2" x14ac:dyDescent="0.25">
      <c r="A30" t="s">
        <v>142</v>
      </c>
      <c r="B30">
        <v>2</v>
      </c>
    </row>
    <row r="31" spans="1:2" x14ac:dyDescent="0.25">
      <c r="A31" t="s">
        <v>143</v>
      </c>
      <c r="B31">
        <v>1</v>
      </c>
    </row>
    <row r="32" spans="1:2" x14ac:dyDescent="0.25">
      <c r="A32" t="s">
        <v>144</v>
      </c>
      <c r="B32">
        <v>0</v>
      </c>
    </row>
    <row r="33" spans="1:2" x14ac:dyDescent="0.25">
      <c r="A33" t="s">
        <v>145</v>
      </c>
      <c r="B33">
        <v>0</v>
      </c>
    </row>
    <row r="34" spans="1:2" x14ac:dyDescent="0.25">
      <c r="A34" t="s">
        <v>146</v>
      </c>
      <c r="B34">
        <v>1</v>
      </c>
    </row>
    <row r="35" spans="1:2" x14ac:dyDescent="0.25">
      <c r="A35" t="s">
        <v>147</v>
      </c>
      <c r="B35">
        <v>0</v>
      </c>
    </row>
    <row r="36" spans="1:2" x14ac:dyDescent="0.25">
      <c r="A36" t="s">
        <v>148</v>
      </c>
      <c r="B36">
        <v>0</v>
      </c>
    </row>
    <row r="37" spans="1:2" x14ac:dyDescent="0.25">
      <c r="A37" t="s">
        <v>149</v>
      </c>
      <c r="B37">
        <v>0</v>
      </c>
    </row>
    <row r="38" spans="1:2" x14ac:dyDescent="0.25">
      <c r="A38" t="s">
        <v>150</v>
      </c>
      <c r="B38">
        <v>0</v>
      </c>
    </row>
    <row r="40" spans="1:2" x14ac:dyDescent="0.25">
      <c r="A40" t="s">
        <v>113</v>
      </c>
    </row>
    <row r="41" spans="1:2" x14ac:dyDescent="0.25">
      <c r="A41" t="s">
        <v>90</v>
      </c>
    </row>
    <row r="42" spans="1:2" x14ac:dyDescent="0.25">
      <c r="A42" t="s">
        <v>70</v>
      </c>
    </row>
    <row r="43" spans="1:2" x14ac:dyDescent="0.25">
      <c r="A43" t="s">
        <v>82</v>
      </c>
    </row>
    <row r="44" spans="1:2" x14ac:dyDescent="0.25">
      <c r="A44" t="s">
        <v>151</v>
      </c>
    </row>
    <row r="47" spans="1:2" x14ac:dyDescent="0.25">
      <c r="A47" t="s">
        <v>152</v>
      </c>
    </row>
    <row r="48" spans="1:2" x14ac:dyDescent="0.25">
      <c r="A48" t="s">
        <v>83</v>
      </c>
    </row>
    <row r="49" spans="1:2" x14ac:dyDescent="0.25">
      <c r="A49" t="s">
        <v>153</v>
      </c>
    </row>
    <row r="50" spans="1:2" x14ac:dyDescent="0.25">
      <c r="A50" t="s">
        <v>154</v>
      </c>
    </row>
    <row r="51" spans="1:2" x14ac:dyDescent="0.25">
      <c r="A51" t="s">
        <v>155</v>
      </c>
    </row>
    <row r="55" spans="1:2" x14ac:dyDescent="0.25">
      <c r="A55" s="2" t="s">
        <v>156</v>
      </c>
    </row>
    <row r="56" spans="1:2" x14ac:dyDescent="0.25">
      <c r="A56" t="s">
        <v>157</v>
      </c>
      <c r="B56" t="s">
        <v>158</v>
      </c>
    </row>
    <row r="57" spans="1:2" x14ac:dyDescent="0.25">
      <c r="A57" t="s">
        <v>159</v>
      </c>
      <c r="B57" t="s">
        <v>160</v>
      </c>
    </row>
    <row r="58" spans="1:2" x14ac:dyDescent="0.25">
      <c r="A58" t="s">
        <v>161</v>
      </c>
      <c r="B58" t="s">
        <v>153</v>
      </c>
    </row>
    <row r="59" spans="1:2" x14ac:dyDescent="0.25">
      <c r="A59" t="s">
        <v>162</v>
      </c>
      <c r="B59" t="s">
        <v>163</v>
      </c>
    </row>
    <row r="60" spans="1:2" x14ac:dyDescent="0.25">
      <c r="A60" t="s">
        <v>164</v>
      </c>
      <c r="B60" t="s">
        <v>165</v>
      </c>
    </row>
    <row r="61" spans="1:2" x14ac:dyDescent="0.25">
      <c r="A61" t="s">
        <v>166</v>
      </c>
      <c r="B61" t="s">
        <v>160</v>
      </c>
    </row>
    <row r="62" spans="1:2" x14ac:dyDescent="0.25">
      <c r="A62" t="s">
        <v>167</v>
      </c>
      <c r="B62" t="s">
        <v>168</v>
      </c>
    </row>
    <row r="63" spans="1:2" x14ac:dyDescent="0.25">
      <c r="A63" t="s">
        <v>169</v>
      </c>
      <c r="B63" t="s">
        <v>170</v>
      </c>
    </row>
    <row r="64" spans="1:2" x14ac:dyDescent="0.25">
      <c r="A64" t="s">
        <v>171</v>
      </c>
      <c r="B64" t="s">
        <v>172</v>
      </c>
    </row>
    <row r="65" spans="1:2" x14ac:dyDescent="0.25">
      <c r="A65" t="s">
        <v>173</v>
      </c>
      <c r="B65" t="s">
        <v>174</v>
      </c>
    </row>
    <row r="66" spans="1:2" x14ac:dyDescent="0.25">
      <c r="A66" t="s">
        <v>175</v>
      </c>
      <c r="B66" t="s">
        <v>176</v>
      </c>
    </row>
    <row r="67" spans="1:2" x14ac:dyDescent="0.25">
      <c r="A67" t="s">
        <v>177</v>
      </c>
      <c r="B67" t="s">
        <v>170</v>
      </c>
    </row>
    <row r="68" spans="1:2" x14ac:dyDescent="0.25">
      <c r="A68" t="s">
        <v>178</v>
      </c>
      <c r="B68" t="s">
        <v>179</v>
      </c>
    </row>
    <row r="69" spans="1:2" x14ac:dyDescent="0.25">
      <c r="A69" t="s">
        <v>180</v>
      </c>
      <c r="B69" t="s">
        <v>181</v>
      </c>
    </row>
    <row r="70" spans="1:2" x14ac:dyDescent="0.25">
      <c r="A70" t="s">
        <v>182</v>
      </c>
      <c r="B70" t="s">
        <v>183</v>
      </c>
    </row>
    <row r="71" spans="1:2" x14ac:dyDescent="0.25">
      <c r="A71" t="s">
        <v>184</v>
      </c>
      <c r="B71" t="s">
        <v>185</v>
      </c>
    </row>
    <row r="72" spans="1:2" x14ac:dyDescent="0.25">
      <c r="A72" t="s">
        <v>186</v>
      </c>
      <c r="B72" t="s">
        <v>172</v>
      </c>
    </row>
    <row r="73" spans="1:2" x14ac:dyDescent="0.25">
      <c r="A73" t="s">
        <v>187</v>
      </c>
      <c r="B73" t="s">
        <v>188</v>
      </c>
    </row>
    <row r="74" spans="1:2" x14ac:dyDescent="0.25">
      <c r="A74" t="s">
        <v>189</v>
      </c>
      <c r="B74" t="s">
        <v>190</v>
      </c>
    </row>
    <row r="75" spans="1:2" x14ac:dyDescent="0.25">
      <c r="A75" t="s">
        <v>191</v>
      </c>
      <c r="B75" t="s">
        <v>192</v>
      </c>
    </row>
    <row r="76" spans="1:2" x14ac:dyDescent="0.25">
      <c r="A76" t="s">
        <v>193</v>
      </c>
      <c r="B76" t="s">
        <v>165</v>
      </c>
    </row>
    <row r="77" spans="1:2" x14ac:dyDescent="0.25">
      <c r="A77" t="s">
        <v>194</v>
      </c>
      <c r="B77" t="s">
        <v>195</v>
      </c>
    </row>
    <row r="78" spans="1:2" x14ac:dyDescent="0.25">
      <c r="A78" t="s">
        <v>196</v>
      </c>
      <c r="B78" t="s">
        <v>183</v>
      </c>
    </row>
    <row r="79" spans="1:2" x14ac:dyDescent="0.25">
      <c r="A79" t="s">
        <v>197</v>
      </c>
      <c r="B79" t="s">
        <v>192</v>
      </c>
    </row>
    <row r="80" spans="1:2" x14ac:dyDescent="0.25">
      <c r="A80" t="s">
        <v>198</v>
      </c>
      <c r="B80" t="s">
        <v>199</v>
      </c>
    </row>
    <row r="83" spans="1:2" ht="60" x14ac:dyDescent="0.25">
      <c r="A83" s="3" t="s">
        <v>200</v>
      </c>
      <c r="B83" s="3" t="s">
        <v>201</v>
      </c>
    </row>
    <row r="84" spans="1:2" x14ac:dyDescent="0.25">
      <c r="A84" s="1" t="s">
        <v>80</v>
      </c>
      <c r="B84" t="s">
        <v>80</v>
      </c>
    </row>
    <row r="85" spans="1:2" x14ac:dyDescent="0.25">
      <c r="A85" t="s">
        <v>81</v>
      </c>
      <c r="B85" t="s">
        <v>202</v>
      </c>
    </row>
    <row r="86" spans="1:2" x14ac:dyDescent="0.25">
      <c r="B86" t="s">
        <v>81</v>
      </c>
    </row>
    <row r="88" spans="1:2" x14ac:dyDescent="0.25">
      <c r="A88" s="2" t="s">
        <v>31</v>
      </c>
    </row>
    <row r="89" spans="1:2" x14ac:dyDescent="0.25">
      <c r="A89" t="s">
        <v>71</v>
      </c>
    </row>
    <row r="90" spans="1:2" x14ac:dyDescent="0.25">
      <c r="A90" t="s">
        <v>203</v>
      </c>
    </row>
    <row r="92" spans="1:2" x14ac:dyDescent="0.25">
      <c r="A92" s="4" t="s">
        <v>56</v>
      </c>
    </row>
    <row r="93" spans="1:2" x14ac:dyDescent="0.25">
      <c r="A93" s="1" t="s">
        <v>204</v>
      </c>
    </row>
    <row r="94" spans="1:2" x14ac:dyDescent="0.25">
      <c r="A94" t="s">
        <v>84</v>
      </c>
    </row>
    <row r="95" spans="1:2" x14ac:dyDescent="0.25">
      <c r="A95" t="s">
        <v>205</v>
      </c>
    </row>
    <row r="96" spans="1:2" x14ac:dyDescent="0.25">
      <c r="A96" t="s">
        <v>206</v>
      </c>
    </row>
    <row r="98" spans="1:1" x14ac:dyDescent="0.25">
      <c r="A98" s="2" t="s">
        <v>207</v>
      </c>
    </row>
    <row r="99" spans="1:1" x14ac:dyDescent="0.25">
      <c r="A99" t="s">
        <v>208</v>
      </c>
    </row>
    <row r="100" spans="1:1" x14ac:dyDescent="0.25">
      <c r="A100" t="s">
        <v>209</v>
      </c>
    </row>
    <row r="101" spans="1:1" x14ac:dyDescent="0.25">
      <c r="A101" t="s">
        <v>210</v>
      </c>
    </row>
    <row r="102" spans="1:1" x14ac:dyDescent="0.25">
      <c r="A102" t="s">
        <v>211</v>
      </c>
    </row>
    <row r="103" spans="1:1" x14ac:dyDescent="0.25">
      <c r="A103" t="s">
        <v>212</v>
      </c>
    </row>
    <row r="104" spans="1:1" x14ac:dyDescent="0.25">
      <c r="A104" t="s">
        <v>213</v>
      </c>
    </row>
    <row r="105" spans="1:1" x14ac:dyDescent="0.25">
      <c r="A105" t="s">
        <v>214</v>
      </c>
    </row>
    <row r="106" spans="1:1" x14ac:dyDescent="0.25">
      <c r="A106" t="s">
        <v>215</v>
      </c>
    </row>
    <row r="107" spans="1:1" x14ac:dyDescent="0.25">
      <c r="A107" t="s">
        <v>216</v>
      </c>
    </row>
    <row r="108" spans="1:1" x14ac:dyDescent="0.25">
      <c r="A108" t="s">
        <v>217</v>
      </c>
    </row>
    <row r="109" spans="1:1" x14ac:dyDescent="0.25">
      <c r="A109" t="s">
        <v>63</v>
      </c>
    </row>
    <row r="110" spans="1:1" x14ac:dyDescent="0.25">
      <c r="A110" t="s">
        <v>218</v>
      </c>
    </row>
    <row r="111" spans="1:1" x14ac:dyDescent="0.25">
      <c r="A111" t="s">
        <v>219</v>
      </c>
    </row>
    <row r="112" spans="1:1" x14ac:dyDescent="0.25">
      <c r="A112" t="s">
        <v>220</v>
      </c>
    </row>
    <row r="113" spans="1:1" x14ac:dyDescent="0.25">
      <c r="A113" t="s">
        <v>221</v>
      </c>
    </row>
    <row r="114" spans="1:1" x14ac:dyDescent="0.25">
      <c r="A114" t="s">
        <v>222</v>
      </c>
    </row>
    <row r="115" spans="1:1" x14ac:dyDescent="0.25">
      <c r="A115" t="s">
        <v>223</v>
      </c>
    </row>
    <row r="117" spans="1:1" x14ac:dyDescent="0.25">
      <c r="A117" t="s">
        <v>224</v>
      </c>
    </row>
    <row r="118" spans="1:1" x14ac:dyDescent="0.25">
      <c r="A118" t="s">
        <v>79</v>
      </c>
    </row>
    <row r="119" spans="1:1" x14ac:dyDescent="0.25">
      <c r="A119" t="s">
        <v>130</v>
      </c>
    </row>
    <row r="120" spans="1:1" x14ac:dyDescent="0.25">
      <c r="A120"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Matriz Riesgos</vt:lpstr>
      <vt:lpstr>Criterios impacto 4</vt:lpstr>
      <vt:lpstr>Criterios impacto 3</vt:lpstr>
      <vt:lpstr>Criterios impacto 2</vt:lpstr>
      <vt:lpstr>Criterios impacto 1</vt:lpstr>
      <vt:lpstr>Parámetros</vt:lpstr>
      <vt:lpstr>'Matriz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Deyanira Diaz Alvarado</cp:lastModifiedBy>
  <cp:revision/>
  <dcterms:created xsi:type="dcterms:W3CDTF">2019-05-14T13:58:21Z</dcterms:created>
  <dcterms:modified xsi:type="dcterms:W3CDTF">2024-01-16T16:22:18Z</dcterms:modified>
  <cp:category/>
  <cp:contentStatus/>
</cp:coreProperties>
</file>