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eyanira.diaz\Downloads\"/>
    </mc:Choice>
  </mc:AlternateContent>
  <xr:revisionPtr revIDLastSave="0" documentId="13_ncr:1_{1E448510-5B05-4C28-AD58-21D9AF7D4B90}" xr6:coauthVersionLast="45" xr6:coauthVersionMax="47" xr10:uidLastSave="{00000000-0000-0000-0000-000000000000}"/>
  <bookViews>
    <workbookView xWindow="-60" yWindow="-60" windowWidth="28920" windowHeight="15660" xr2:uid="{00000000-000D-0000-FFFF-FFFF00000000}"/>
  </bookViews>
  <sheets>
    <sheet name="Matriz Riesgos" sheetId="1" r:id="rId1"/>
    <sheet name="Criterios impacto 4" sheetId="6" state="hidden" r:id="rId2"/>
    <sheet name="Criterios impacto 3" sheetId="3" state="hidden" r:id="rId3"/>
    <sheet name="Criterios impacto 2" sheetId="4" state="hidden" r:id="rId4"/>
    <sheet name="Criterios impacto 1" sheetId="5" state="hidden" r:id="rId5"/>
    <sheet name="Parámetros"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Riesgos'!$A$4:$AT$28</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9" i="1" l="1"/>
  <c r="AG38" i="1"/>
  <c r="K38" i="1"/>
  <c r="AP36" i="1" l="1"/>
  <c r="AM36" i="1"/>
  <c r="AL36" i="1"/>
  <c r="AD36" i="1"/>
  <c r="L36" i="1"/>
  <c r="AG35" i="1" l="1"/>
  <c r="AD35" i="1"/>
  <c r="AG34" i="1"/>
  <c r="AD34" i="1"/>
  <c r="AG33" i="1"/>
  <c r="AD33" i="1"/>
  <c r="AP32" i="1"/>
  <c r="AG32" i="1"/>
  <c r="AD32" i="1"/>
  <c r="AP31" i="1" l="1"/>
  <c r="AM31" i="1"/>
  <c r="AL31" i="1"/>
  <c r="AG31" i="1"/>
  <c r="AD31" i="1"/>
  <c r="AP30" i="1" l="1"/>
  <c r="AP29" i="1"/>
  <c r="L30" i="1"/>
  <c r="L29" i="1"/>
  <c r="AP22" i="1" l="1"/>
  <c r="AM22" i="1"/>
  <c r="AL22" i="1"/>
  <c r="AD22" i="1"/>
  <c r="J22" i="1"/>
  <c r="L22" i="1" s="1"/>
  <c r="AD21" i="1" l="1"/>
  <c r="AP20" i="1"/>
  <c r="AG20" i="1"/>
  <c r="AD20" i="1"/>
  <c r="AM19" i="1"/>
  <c r="AL19" i="1"/>
  <c r="AG19" i="1"/>
  <c r="AD19" i="1"/>
  <c r="AP18" i="1"/>
  <c r="AM18" i="1"/>
  <c r="AL18" i="1"/>
  <c r="AG18" i="1"/>
  <c r="AD18" i="1"/>
  <c r="AD17" i="1"/>
  <c r="AE17" i="1" s="1"/>
  <c r="AG17" i="1" s="1"/>
  <c r="AH17" i="1" s="1"/>
  <c r="AP16" i="1"/>
  <c r="AD16" i="1"/>
  <c r="AE16" i="1" s="1"/>
  <c r="AG16" i="1" s="1"/>
  <c r="AH16" i="1" s="1"/>
  <c r="AI16" i="1" l="1"/>
  <c r="AM16" i="1" l="1"/>
  <c r="AM17" i="1"/>
  <c r="AL16" i="1"/>
  <c r="AL17" i="1"/>
  <c r="AM15" i="1" l="1"/>
  <c r="AG15" i="1"/>
  <c r="AD15" i="1"/>
  <c r="K15" i="1"/>
  <c r="J15" i="1" s="1"/>
  <c r="AD14" i="1" l="1"/>
  <c r="K14" i="1"/>
  <c r="J14" i="1" s="1"/>
  <c r="AP8" i="1" l="1"/>
  <c r="AG8" i="1"/>
  <c r="AD8" i="1"/>
  <c r="AP7" i="1"/>
  <c r="AG7" i="1"/>
  <c r="AD7" i="1"/>
  <c r="AP6" i="1"/>
  <c r="AG6" i="1"/>
  <c r="AD6" i="1"/>
  <c r="J6" i="1"/>
  <c r="L6" i="1" s="1"/>
  <c r="AP5" i="1"/>
  <c r="AG5" i="1"/>
  <c r="AD5" i="1"/>
  <c r="J5" i="1"/>
  <c r="L5" i="1" s="1"/>
  <c r="AP9" i="1" l="1"/>
  <c r="AG9" i="1"/>
  <c r="AD9" i="1"/>
  <c r="J9" i="1"/>
  <c r="L9" i="1" s="1"/>
  <c r="K26" i="1" l="1"/>
  <c r="J26" i="1" s="1"/>
  <c r="K27" i="1"/>
  <c r="J27" i="1" s="1"/>
  <c r="K24" i="1"/>
  <c r="J24" i="1" s="1"/>
  <c r="K23" i="1"/>
  <c r="J23" i="1" s="1"/>
  <c r="AD25" i="1"/>
  <c r="L27" i="1" l="1"/>
  <c r="AP26" i="1"/>
  <c r="L26" i="1"/>
  <c r="AP24" i="1"/>
  <c r="L24" i="1"/>
  <c r="AP27" i="1" l="1"/>
  <c r="L23" i="1" l="1"/>
  <c r="AD23" i="1"/>
  <c r="AE23" i="1" s="1"/>
  <c r="AP23" i="1"/>
  <c r="AD24" i="1"/>
  <c r="AE24" i="1" s="1"/>
  <c r="AD26" i="1"/>
  <c r="AE26" i="1" s="1"/>
  <c r="AD27" i="1"/>
  <c r="AE27" i="1" s="1"/>
  <c r="AD28" i="1"/>
  <c r="AE28" i="1" s="1"/>
  <c r="AG27" i="1" l="1"/>
  <c r="AH27" i="1" s="1"/>
  <c r="AG26" i="1"/>
  <c r="AH26" i="1" s="1"/>
  <c r="AI26" i="1" s="1"/>
  <c r="AG23" i="1"/>
  <c r="AH23" i="1" s="1"/>
  <c r="AI23" i="1" s="1"/>
  <c r="AG28" i="1"/>
  <c r="AH28" i="1" s="1"/>
  <c r="AG24" i="1"/>
  <c r="AH24" i="1" s="1"/>
  <c r="AI24" i="1" s="1"/>
  <c r="AI27" i="1" l="1"/>
  <c r="AM26" i="1"/>
  <c r="AM23" i="1"/>
  <c r="AL23" i="1"/>
</calcChain>
</file>

<file path=xl/sharedStrings.xml><?xml version="1.0" encoding="utf-8"?>
<sst xmlns="http://schemas.openxmlformats.org/spreadsheetml/2006/main" count="1364" uniqueCount="714">
  <si>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</si>
  <si>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</si>
  <si>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</si>
  <si>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</si>
  <si>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</si>
  <si>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</si>
  <si>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</si>
  <si>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</si>
  <si>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</si>
  <si>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</si>
  <si>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</si>
  <si>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</si>
  <si>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</si>
  <si>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</si>
  <si>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</si>
  <si>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</si>
  <si>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</si>
  <si>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</si>
  <si>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</si>
  <si>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</si>
  <si>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</si>
  <si>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</si>
  <si>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</si>
  <si>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</si>
  <si>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</si>
  <si>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</si>
  <si>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</si>
  <si>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</si>
  <si>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</si>
  <si>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</si>
  <si>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</si>
  <si>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</si>
  <si>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</si>
  <si>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</si>
  <si>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</si>
  <si>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</si>
  <si>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</si>
  <si>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</si>
  <si>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</si>
  <si>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</si>
  <si>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</si>
  <si>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</si>
  <si>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</si>
  <si>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</si>
  <si>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</si>
  <si>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</si>
  <si>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</si>
  <si>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</si>
  <si>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</si>
  <si>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</si>
  <si>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</si>
  <si>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</si>
  <si>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</si>
  <si>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</si>
  <si>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</si>
  <si>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</si>
  <si>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</si>
  <si>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</si>
  <si>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</si>
  <si>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</si>
  <si>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</si>
  <si>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</si>
  <si>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</si>
  <si>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</si>
  <si>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</si>
  <si>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</si>
  <si>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</si>
  <si>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</si>
  <si>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</si>
  <si>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</si>
  <si>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</si>
  <si>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</si>
  <si>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</si>
  <si>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</si>
  <si>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</si>
  <si>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</si>
  <si>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</si>
  <si>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</si>
  <si>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</si>
  <si>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</si>
  <si>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</si>
  <si>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</si>
  <si>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</si>
  <si>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</si>
  <si>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</si>
  <si>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</si>
  <si>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</si>
  <si>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</si>
  <si>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</si>
  <si>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</si>
  <si>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</si>
  <si>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</si>
  <si>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</si>
  <si>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</si>
  <si>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</si>
  <si>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</si>
  <si>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</si>
  <si>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</si>
  <si>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</si>
  <si>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</si>
  <si>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</si>
  <si>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</si>
  <si>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</si>
  <si>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</si>
  <si>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</si>
  <si>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</si>
  <si>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</si>
  <si>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</si>
  <si>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</si>
  <si>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</si>
  <si>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</si>
  <si>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</si>
  <si>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</si>
  <si>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</si>
  <si>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</si>
  <si>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</si>
  <si>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</si>
  <si>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</si>
  <si>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</si>
  <si>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</si>
  <si>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</si>
  <si>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</si>
  <si>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</si>
  <si>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</si>
  <si>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</si>
  <si>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</si>
  <si>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</si>
  <si>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</si>
  <si>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</si>
  <si>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</si>
  <si>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</si>
  <si>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</si>
  <si>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</si>
  <si>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</si>
  <si>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</si>
  <si>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</si>
  <si>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</si>
  <si>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</si>
  <si>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</si>
  <si>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</si>
  <si>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</si>
  <si>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</si>
  <si>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</si>
  <si>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</si>
  <si>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</si>
  <si>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</si>
  <si>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</si>
  <si>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</si>
  <si>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</si>
  <si>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</si>
  <si>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</si>
  <si>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</si>
  <si>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</si>
  <si>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</si>
  <si>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</si>
  <si>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</si>
  <si>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</si>
  <si>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</si>
  <si>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</si>
  <si>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</si>
  <si>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</si>
  <si>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</si>
  <si>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</si>
  <si>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</si>
  <si>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</si>
  <si>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</si>
  <si>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</si>
  <si>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</si>
  <si>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</si>
  <si>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</si>
  <si>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</si>
  <si>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</si>
  <si>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</si>
  <si>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</si>
  <si>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</si>
  <si>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</si>
  <si>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</si>
  <si>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</si>
  <si>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</si>
  <si>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</si>
  <si>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</si>
  <si>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</si>
  <si>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</si>
  <si>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</si>
  <si>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</si>
  <si>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</si>
  <si>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</si>
  <si>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</si>
  <si>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</si>
  <si>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</si>
  <si>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</si>
  <si>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</si>
  <si>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</si>
  <si>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</si>
  <si>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</si>
  <si>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</si>
  <si>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</si>
  <si>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</si>
  <si>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</si>
  <si>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</si>
  <si>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</si>
  <si>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</si>
  <si>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</si>
  <si>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</si>
  <si>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</si>
  <si>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</si>
  <si>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</si>
  <si>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</si>
  <si>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</si>
  <si>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</si>
  <si>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</si>
  <si>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</si>
  <si>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</si>
  <si>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</si>
  <si>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</si>
  <si>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</si>
  <si>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</si>
  <si>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</si>
  <si>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</si>
  <si>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</si>
  <si>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</si>
  <si>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</si>
  <si>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</si>
  <si>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</si>
  <si>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</si>
  <si>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30 de noviembre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</si>
  <si>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</si>
  <si>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</si>
  <si>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</si>
  <si>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</si>
  <si>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</si>
  <si>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</si>
  <si>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</si>
  <si>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</si>
  <si>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</si>
  <si>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CONCLUSIONES DE EFICACIA</t>
  </si>
  <si>
    <t xml:space="preserve">MONITOREO CONTROLES </t>
  </si>
  <si>
    <t>Acta de reunión 
Acta de Mesa Técnica Procesos de Selección Subdirección de Contratación</t>
  </si>
  <si>
    <t>Memorando
Ficha Técnica</t>
  </si>
  <si>
    <t>Contrato
Memorando de solicitud de adición</t>
  </si>
  <si>
    <t>Contratos de contratistas</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</si>
  <si>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</si>
  <si>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Se revisa por muestreo la siguiente información:
Acta de Mesa Técnica Procesos de Selección Subdirección de Contratación de 2 de octubre de 2023 donde se evidencia la verificación  del objeto contractual con el PAA (Se revisa información como existencia de línea para el proceso de contratación, objeto adecuado, aporte de recursos de todas las áreas implicadas, entre otros), así mismo para los estudios previos (firmas correspondientes, definición de la necesidad la inclusión de la matriz de riesgos, entre otros)
Acta de reunión de 13 octubre de 2023. Proceso: Interventoría Técnica Visor 2. 
Como parte de las decisiones tomadas se detecta la necesidad de hacer ajustes a los procesos contractuales, lo cual implica la respuesta a la ejecución del control  (Ejemplo: el 29 noviembre se solicita la modificación del objeto en el PAA del proceso anterior). 
Lo anterior evidencia la ejecución del control conforme a los establecido</t>
  </si>
  <si>
    <t>Análisis de la información revisada</t>
  </si>
  <si>
    <t>¿Se materializó el riesgo?</t>
  </si>
  <si>
    <t>No</t>
  </si>
  <si>
    <t xml:space="preserve">Se revisa por muestreo la siguiente información:
Acta de 19 de octubre de 2023. Se trató la licitación pública 061 de 2023 cuyo objeto fue la ejecución de las obras y actividades complementarias del parque lineal unidad de paisaje 1. De la revisión realizada, se presentaron observaciones de la Secretaria General las cuales fueron tratadas en el comité. Se dejan audios de cada comité donde se evidencia el análisis de las observaciones planteadas y la respuesta a ellas. </t>
  </si>
  <si>
    <t>Acta de Comité de Contratación (Evaluación, técnica, jurídica y económica de  cada proceso)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</si>
  <si>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que omitan requisitos o que establezcan requisitos desproporcionados.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</si>
  <si>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donde se presenten errores graves en la evaluación que incidan en favorecer a un oferente en particular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</si>
  <si>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El control lo realiza el Subdirector con el apoyo de un profesional el cual revisa el contenido de los documentos antes de su firma. Este control se lleva desde el mes de agosto de 2023. 
Se revisaron los contratos 143, 106 y 121 en los cuales se encontraron la firma del profesional de apoyo y del Subdirector de Contrataciones, así como coherencia entre la información entregada y las obligaciones contractuales.</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</si>
  <si>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de contratos que no tienen debidamente publicados los informes de actividades y supervisión en SECOP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</si>
  <si>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de liquidaciones que no cumplen con lo establecido en el procedimiento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</si>
  <si>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 xml:space="preserve">Revisar que los ítems objeto de evaluación cumplan con los requisitos establecidos en el pliego </t>
  </si>
  <si>
    <t xml:space="preserve">Designación Comité Evaluador – CONCURSO DE MÉRITOS ABIERTO No. IDRD-SG-CM-044-2023.
OBJETO: “Realizar la Interventoría técnica, administrativa, ambiental, contable, financiera y jurídica del contrato resultante de la licitación pública cuyo objeto es: “Contratar por el sistema de precios unitarios fijos, el mantenimiento correctivo, preventivo y rutinario de las canchas deportivas en grama natural, arena y sintéticas ubicadas en los parques del Sistema Distrital de Parques de la ciudad de Bogotá D.C.”
Ficha Técnica Proceso de Gramas: 12 abril de 2023 en donde se verifican los requisitos técnicos del proceso.
</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</si>
  <si>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</si>
  <si>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</si>
  <si>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Se revisa el contrato: PRESTAR SERVICIOS DE APOYO A LA GESTION COMO RECREADOR PARA PLANEAR Y EJECUTAR ACTIVIDADES RECREATIVAS Y RECREODEPORTIVAS DEL IDRD ACOMPANANDO LOS PROCESOS CON LOS DIFERENTES GRUPOS POBLACIONALES EN LAS LOCALIDADES DEL DISTRITO CAPITAL cuyo documento de solicitud de adición se realizó con el radicado 20235200585813. En el documento solicitud de modificación contractual de 6 de diciembre de 2023 se presenta la justificación y aprobación del ordenador del gasto.</t>
  </si>
  <si>
    <t>Número de solicitudes de adición y prorroga que no cumplen con la adecuada justificación técnica,  de conformidad con la ejecución del contrato
Frecuencia: Semestral
Meta: 0</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</si>
  <si>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donde las solicitudes de adición y prorroga no cumplen con la adecuada justificación técnica  de conformidad con la ejecución del contrato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</si>
  <si>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</si>
  <si>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</si>
  <si>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Acta de Liquidación</t>
  </si>
  <si>
    <t>JUAN SEBASTIAN ROMERO RESTREPO, IDRD-CTO-2560-2021,  Enviado para firmas el 6 de diciembre de 2023, el cual se encuentra dentro de los 2 años para que la entidad pueda liquidar el contrato. Radicado con el Orfeo 20235000530833; así mismo se comparan que los soportes del contrato estén completos y acorde con lo descrito en el acta de liquidación.</t>
  </si>
  <si>
    <t>Efectuar una revisión a 10 liquidaciones que se estén adelantando en el semestre ,  a fin de verificar que se este dando cumplimiento con lo establecido en el procedimiento de liquidación de contratos</t>
  </si>
  <si>
    <t>Fuente: Información descargada desde la pagina web, link: Transparencia y Acceso a la Información Pública- 31 de diciembre 2023.</t>
  </si>
  <si>
    <t>Mapa de Riesgos 3 Cuatrimestre 2023 - IDRD</t>
  </si>
  <si>
    <t>Desempeño de los procesos: Capacidad humana, técnica y financiera de los procesos para lograr el cumplimiento de sus objetivos</t>
  </si>
  <si>
    <t xml:space="preserve">No aplicación de los requisitos establecidos en el Manual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</si>
  <si>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</si>
  <si>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</si>
  <si>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</si>
  <si>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</si>
  <si>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</si>
  <si>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</si>
  <si>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</si>
  <si>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</si>
  <si>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Informe de visita</t>
  </si>
  <si>
    <t>Informe del 8 de noviembre de 2023 que registra la visita al Parque La Florida (10311) en donde se constató que la tarifa aplicada estaba a conformidad con lo establecido en el Manual y en el Protocolo de Aprovechamiento Económico.</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</si>
  <si>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</si>
  <si>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</si>
  <si>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</si>
  <si>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15 de diciembre de 2023</t>
  </si>
  <si>
    <t xml:space="preserve">
Número de casos detectados en los que se omiten los criterios normativos,  procedimentales y tarifarios para el beneficio  propio o de un tercero frente al trámite: Permiso de uso y/o aprovechamiento económico de parques o escenarios. 
Meta : 0 
Frecuencia: Trimestral </t>
  </si>
  <si>
    <t xml:space="preserve">Poner en conocimiento de las autoridades correspondientes (internas y/o externas) con el fin de iniciar las acciones a que haya lugar. </t>
  </si>
  <si>
    <t>Como producto de la información revisada se generan las siguientes conclusiones y acciones a ser implementadas en el proceso:
1) El proceso está implementando el primer control conforme a lo establecido en este documento. 
2) Se hace necesario incluir en la descripción del control el criterio del valor económico empleado para seleccionar los parques y escenarios a visitar (dado que no todos se visitan)
3) Para el siguiente monitoreo es necesario que el proceso presente un listado de los parques y escenarios visitados a fin de ganar agilidad y confiabilidad en el muestreo que realiza la segunda línea de defensa.</t>
  </si>
  <si>
    <t>Administración y Mantenimiento de Parques y Escenarios
(3 de noviembre de 2023)</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</si>
  <si>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</si>
  <si>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</si>
  <si>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</si>
  <si>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</si>
  <si>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</si>
  <si>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</si>
  <si>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</si>
  <si>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</si>
  <si>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</si>
  <si>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</si>
  <si>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</si>
  <si>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Actas de reunión</t>
  </si>
  <si>
    <t>Actas de reunión # 34 de 14/09/2023- Parque Buenavista
Acta de reunión # 37 de 06/10/2023- Parque Veraguas
Acta de reunión # 41- 02/11/2023- Parque Veraguas
Durante el trimestre septiembre, octubre y noviembre de 2023 no se han presentando actividades no previstas en los contratos</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</si>
  <si>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</si>
  <si>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</si>
  <si>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</si>
  <si>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</si>
  <si>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</si>
  <si>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 xml:space="preserve">Dado que no se han presentado necesidades de aprobar actividades no previstas, no se ha generado la actividad que proporciona el riesgo.
Es necesario que el plan de contingencia describa como se actúa frente al riesgo materializado y no solo el actuar del ordenador del gasto. </t>
  </si>
  <si>
    <t>N.A.</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</si>
  <si>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</si>
  <si>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</si>
  <si>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</si>
  <si>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</si>
  <si>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</si>
  <si>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</si>
  <si>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</si>
  <si>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Lista de verificación</t>
  </si>
  <si>
    <t xml:space="preserve">
Lista de verificación de documentos para liquidación de contratos de la subdirección técnica de construcciones- Interventoría: Contrato 3010-2022- Fecha de terminación: 2023-09-11. Fecha acta de recibo a satisfacción: 2023-10-03
</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</si>
  <si>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</si>
  <si>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</si>
  <si>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</si>
  <si>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</si>
  <si>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1. El indicador arrojó mediciones de cero lo cual indica la detección de contratos sin el cumplimiento de requisitos.
2. Incluir en las observaciones del plan de acción (en Isolucion) los nombres de los contratos que se liquidan el cuatrimestre, a fin de facilitar la trazabilidad de la información y las actividades de monitoreo.
3. Es necesario que el plan de contingencia describa como se actúa frente al riesgo materializado y no solo el actuar del ordenador del gasto</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</si>
  <si>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</si>
  <si>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</si>
  <si>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</si>
  <si>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</si>
  <si>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</si>
  <si>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</si>
  <si>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</si>
  <si>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Se presenta un listado en Excel de 8 proyectos suscritos en la vigencia 2023. Se revisa la siguiente información. 
Radicado IDRD No. 20234100188061dirigido a Urbanización el Dorado (23-10-2'023) en los que se solicitan los documentos para la  suscripción de la resolución por la cual se fija como valor a pagar por concepto de compensación de cesiones públicas para parques y compensación de cargas urbanísticas derivadas de los beneficios por mayor edificabilidad.
RESOLUCIÓN No. 1271 en la cual se fija el valor a  pagar por concepto de compensación de cesiones públicas para parques.</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</si>
  <si>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</si>
  <si>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</si>
  <si>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</si>
  <si>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</si>
  <si>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1. El indicador "Número de liquidaciones realizadas de fondos compensatorios sin el lleno de requisitos" arrojó mediciones de cero lo cual indica el cumplimiento de los controles.
2. Es necesario que el plan de contingencia aclare cómo se actúa frente a la información arrojada por la liquidación dado que si el riesgo se materializa es porque no se cumplieron requisitos.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</si>
  <si>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</si>
  <si>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</si>
  <si>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</si>
  <si>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</si>
  <si>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</si>
  <si>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</si>
  <si>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</si>
  <si>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1. Es importante diligenciar el cuadro de control de los proyectos que requieren vocación en todas sus celdas, a fin de facilitar el seguimiento de la primera y segunda línea de defensa.
2. Es necesario que el plan de contingencia aclare cómo se actúa frente a la información arrojada por el análisis de vocación, dado que si el riesgo se materializa es porque no se cumplieron requisitos.</t>
  </si>
  <si>
    <t>Adquisición de Bienes y Servicios
(19 de octubre  de 2023)</t>
  </si>
  <si>
    <t>Diseño y Construcción de Parques y Escenarios
(18 de octubre de 2023)</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</si>
  <si>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</si>
  <si>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</si>
  <si>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</si>
  <si>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Responsable del área.</t>
  </si>
  <si>
    <t xml:space="preserve">
Profesional  administrativo programa Ciclovía para el caso de los guardianes y profesional operativo en el caso de los jefes de ruta</t>
  </si>
  <si>
    <t xml:space="preserve">Mensual
</t>
  </si>
  <si>
    <t>Verificar que las jornadas reportadas coincidan con la prestación del servicio.</t>
  </si>
  <si>
    <t>Cruce y verificación del control de asistencia con la programación de guardianes y jefes de rutas  por jornada cuya información debe coincidir. (control asistencia ciclovía)</t>
  </si>
  <si>
    <t>Ajustar el reporte para la planilla de pago de acuerdo con las jornadas cumplidas.</t>
  </si>
  <si>
    <t>Control asistencia ciclovía</t>
  </si>
  <si>
    <t>Control de asistencia a Ciclovía/ Planilla de pago</t>
  </si>
  <si>
    <t xml:space="preserve">Para el mes de septiembre de 2023 se revisa por muestreo la información de los siguientes guardianes: 
1) Yennifer Paola Albarracín
2) Braya Camilo Fajardo
3) Felipe Hidalgo
Se evidencia el cruce y verificación del control de asistencia con la programación de guardianes y jefes de rutas . </t>
  </si>
  <si>
    <t>Cruce y verificación del informe mensual (control ejecución de contratos) que entregan los guardianes y jefes de ruta con la programación del mes .</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</si>
  <si>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</si>
  <si>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</si>
  <si>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</si>
  <si>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</si>
  <si>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Como producto de la información revisada se concluye que el proceso está implementando el primer control conforme a lo establecido en este documento. 
El indicador cumple con la meta</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</si>
  <si>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</si>
  <si>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</si>
  <si>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</si>
  <si>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</si>
  <si>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</si>
  <si>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Subdirectora técnica de recreación y deporte
Responsable de Área</t>
  </si>
  <si>
    <t>Profesional especializado del programa adulto mayor.</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</si>
  <si>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</si>
  <si>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</si>
  <si>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</si>
  <si>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 xml:space="preserve">Correo electrónico de confirmación
</t>
  </si>
  <si>
    <t xml:space="preserve">Moderado </t>
  </si>
  <si>
    <t xml:space="preserve">Directamente </t>
  </si>
  <si>
    <t xml:space="preserve">Indirectamente </t>
  </si>
  <si>
    <t>Establecer y verificar el número de descargas, a fin de monitorear el uso del micrositio.</t>
  </si>
  <si>
    <t xml:space="preserve">Profesional especializado programa persona mayor </t>
  </si>
  <si>
    <t xml:space="preserve">No. De quejas recibidas por cobros del tramite 
Meta: 0
Frecuencia : mensual </t>
  </si>
  <si>
    <t>Realizar la investigación del caso para tomar las acciones a que haya lugar y notificar al área de Control Disciplinario Interno y al supervisor.</t>
  </si>
  <si>
    <t>Como producto de la información revisada se concluye que el proceso está implementando el primer control conforme a lo establecido en este documento. 
Es necesario que el plan de contingencia mencione cómo se va actuar frente al efecto del riesgo materializado.
El indicador cumple con la meta</t>
  </si>
  <si>
    <t xml:space="preserve">Corrupción </t>
  </si>
  <si>
    <t>Apoyar la realización de eventos deportivos que no hagan parte del Sistema Nacional del Deporte.</t>
  </si>
  <si>
    <t>Por abuso del poder  se pueden presentar desviaciones de recursos en la realización de eventos deportivos con sede en Bogotá que no hagan parte del Sistema Nacional del Deporte para beneficio privado lo cual desvía la gestión de lo público</t>
  </si>
  <si>
    <t xml:space="preserve">Subdirector(a)  Técnico(a)  de Recreación y Deporte </t>
  </si>
  <si>
    <t xml:space="preserve">Profesional de rendimiento deportivo </t>
  </si>
  <si>
    <t xml:space="preserve">trimestral 
</t>
  </si>
  <si>
    <t xml:space="preserve">Verificar que no se realicen eventos que no estén en la programación  del IDRD </t>
  </si>
  <si>
    <t xml:space="preserve">Una vez recibido el plan de acción por parte de los organismos deportivos se revisan los eventos  que requieren apoyo por parte del IDRD contra  la programación anual  del IDRD . 
</t>
  </si>
  <si>
    <t xml:space="preserve">Si el evento que requiere apoyo  no se encuentra en la programación anual IDRD se informa al solicitante el no apoyo. </t>
  </si>
  <si>
    <t xml:space="preserve">Programación de eventos 
</t>
  </si>
  <si>
    <t>Programación de eventos</t>
  </si>
  <si>
    <t>Programación de 28 eventos deportivos para Olímpicos y 33 Paralímpicos para el año 2023, documento que se actualiza trimestralmente, esta información se verifica contra los eventos realizados encontrándose conforme</t>
  </si>
  <si>
    <t>Realizar seguimiento trimestral,  por medio de mesas de trabajo a la ejecución de eventos registrada en el SIM frente  a la programación de eventos anual para validar que no se hayan  ejecutado eventos no programado/autorizados.</t>
  </si>
  <si>
    <t>Subdirector(a) Técnico(a) de Recreación y Deporte.</t>
  </si>
  <si>
    <t xml:space="preserve">Número  de eventos deportivos aprobados  sin estar  contemplados en la programación anual 
Meta: 0
Frecuencia: Trimestral </t>
  </si>
  <si>
    <t>Realizar la investigación del caso para tomar las acciones a que haya lugar y solicitar la devolución de los recursos.</t>
  </si>
  <si>
    <t>Como producto de la información revisada se concluye que el proceso está implementando el primer control conforme a lo establecido en este documento. 
Es necesario registrar la fecha de actualización del programa de eventos
El indicador cumple con la meta</t>
  </si>
  <si>
    <t>FOMENTO A LA ACTIVIDAD FISICA,  EL DEPORTE Y LA RECREACIÓN
(23 de noviembre de 2023)</t>
  </si>
  <si>
    <t xml:space="preserve">No verificación o no cumplimiento del plan de medios </t>
  </si>
  <si>
    <t xml:space="preserve">Utilización de pauta publicitaria por uso del poder en beneficio de un tercero a través de central de medios para garantizar favores personales o institucionales desviando  la gestión de lo público </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</si>
  <si>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</si>
  <si>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</si>
  <si>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</si>
  <si>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</si>
  <si>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</si>
  <si>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</si>
  <si>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</si>
  <si>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solicitud - plan de medios 
Certificación de cumplimiento 
Informe de ejecución
</t>
  </si>
  <si>
    <t>Plan de medios - IDRD Campaña Estrategia Mujeres en la Jugada
Certificación de ejecución FACTURAS 26241/26242
Ejecución del contrato 2831 - 2023</t>
  </si>
  <si>
    <t xml:space="preserve">Se verifica en el plan de medios la campaña ESTRATEGIA MUJERES EN LA JUGADA, con fecha de 24 de septiembre/23, el cual menciona que el medio a utilizar es prensa a través del espectador.
La verificación de la ejecución del plan de medios se realiza con la revisión de la factura 26241/26242 y el certificado de ejecución, entregada por la empresa Deloitte
</t>
  </si>
  <si>
    <t>No disminuye</t>
  </si>
  <si>
    <t xml:space="preserve"> Raro (1) </t>
  </si>
  <si>
    <t xml:space="preserve">Mayor (4) </t>
  </si>
  <si>
    <t xml:space="preserve"> Alta (4) </t>
  </si>
  <si>
    <t>Revisar la compatibilidad entre los planes de medios y la estrategia de comunicaciones</t>
  </si>
  <si>
    <t>Jefe Oficina de Comunicaciones</t>
  </si>
  <si>
    <t>Recurso humano: Funcionarios  y personal contratistas de la Oficina Asesora de Comunicaciones   financiado por el proyecto  de inversión de la SAF</t>
  </si>
  <si>
    <t>Como producto de la información revisada se generan las siguientes conclusiones y acciones a ser implementadas en el proceso:
1)El proceso está implementando el control conforme a lo establecido en este documento. 
2) Revisar el nombre de las evidencias registradas vs los nombres de las evidencias reales del control. 
3) El indicador cumple con la meta en el período evaluado
4) Revisar la frecuencia de medición para el indicador , puesto que para el periodo evaluado, la periodicidad fue mensual, pero se estableció frecuencia: Por cada plan de medios</t>
  </si>
  <si>
    <t>Gestión de Comunicaciones
(26 de octubre  de 2023)</t>
  </si>
  <si>
    <t>Acceso al espacio de custodia a personas no autorizadas para realizar el préstamo de hojas de vida.</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</si>
  <si>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</si>
  <si>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</si>
  <si>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</si>
  <si>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</si>
  <si>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</si>
  <si>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</si>
  <si>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</si>
  <si>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</si>
  <si>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
se encuentra  completa la evidencia de aplicación del control, no se ha presentado la situación de responder no a una solicitud</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</si>
  <si>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</si>
  <si>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</si>
  <si>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</si>
  <si>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2023</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</si>
  <si>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</si>
  <si>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</si>
  <si>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</si>
  <si>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 xml:space="preserve">Como producto de la información revisada se concluye que el proceso está implementando el control y el indicador  ( publicado en Isolucion)  conforme a lo establecido en este documento. </t>
  </si>
  <si>
    <t xml:space="preserve">NO </t>
  </si>
  <si>
    <t>Gestión de Talento Humano
(10 de noviembre de 2023)</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</si>
  <si>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</si>
  <si>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</si>
  <si>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</si>
  <si>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</si>
  <si>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</si>
  <si>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</si>
  <si>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</si>
  <si>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</si>
  <si>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</si>
  <si>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correos electrónicos de devolución a la Central de Cuentas por inconsistencias en terceros y cuentas por pagar relacionadas en las ordenes de pago frente a la información de SEVEN y BogData, de los meses de octubre, noviembre y diciembre. </t>
  </si>
  <si>
    <t xml:space="preserve">Responsable del Área Financiera </t>
  </si>
  <si>
    <t xml:space="preserve">15 de abril 2023( I trimestre ) 
15 de julio 2023( II trimestre) 
15 de octubre 2023 ( III trimestre ) 
15 de enero 2024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</si>
  <si>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</si>
  <si>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</si>
  <si>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</si>
  <si>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Como producto de la información revisada se concluye que el proceso está implementando los controles , planes de acción  e indicadores  (publicados en Isolucion)  conforme a lo establecido en este documento</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</si>
  <si>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</si>
  <si>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</si>
  <si>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</si>
  <si>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</si>
  <si>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</si>
  <si>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</si>
  <si>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</si>
  <si>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 correos electrónicos de devolución por inconsistencia en el rubro o valor frente al proyecto a afectar, el Plan de Adquisiciones o el saldo del rubro presupuestal, de los meses de octubre, noviembre y diciembre. 
 pantallazo de la carpeta digital donde se encuentran los Certificados de Disponibilidad Presupuestal firmados de los meses de octubre, noviembre y diciembre.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</si>
  <si>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</si>
  <si>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15 de abril 2023( I trimestre ) 
15 de julio 2023( II trimestre) 
15 de octubre 2023 ( III trimestre ) 
15 de enero 2024 ( IV trimestre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</si>
  <si>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</si>
  <si>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</si>
  <si>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</si>
  <si>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</si>
  <si>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</si>
  <si>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</si>
  <si>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</si>
  <si>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</si>
  <si>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</si>
  <si>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</si>
  <si>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</si>
  <si>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 xml:space="preserve">No se presentaron novedades para la asignación de nuevos roles o perfiles en los portales bancarios en el periodo de octubre a diciembre.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</si>
  <si>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</si>
  <si>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</si>
  <si>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2023 (I semestre)
15 de enero de 2024 (II semestre)</t>
  </si>
  <si>
    <t>Número de casos en que se han generado desviación en la asignación de roles o permisos en los portales bancarios
Frecuencia: Semestral  mes vencido 
Meta: 0</t>
  </si>
  <si>
    <t>Como producto de la información revisada se concluye que el proceso está implementando los controles , el plan de acción y el  indicador  (publicados en Isolucion)  conforme a lo establecido en este documento</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</si>
  <si>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</si>
  <si>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</si>
  <si>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</si>
  <si>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</si>
  <si>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</si>
  <si>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</si>
  <si>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</si>
  <si>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 No se presentaron solicitudes de asignación de tokens en los portales bancarios en el periodo de octubre a diciembre.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</si>
  <si>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</si>
  <si>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</si>
  <si>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</si>
  <si>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</si>
  <si>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</si>
  <si>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</si>
  <si>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 saldos bancarios de los meses de octubre, noviembre y diciembre. </t>
  </si>
  <si>
    <t>Verificar durante el cierre de las operaciones bancarias que se adopten las decisiones del Comité de Excedentes de Liquidez</t>
  </si>
  <si>
    <t>1 de febrero a 15 de diciembre de 2023</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</si>
  <si>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</si>
  <si>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</si>
  <si>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</si>
  <si>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</si>
  <si>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</si>
  <si>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</si>
  <si>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</si>
  <si>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 xml:space="preserve">actas 144 y 145 de octubre y noviembre. El acta de diciembre se encuentra en elaboración.
 grabaciones de los Comités de Excedentes de Liquidez de los meses de octubre, noviembre y diciembre. </t>
  </si>
  <si>
    <t>Gestión Financiera
(26 de octubre  de 2023)</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</si>
  <si>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</si>
  <si>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</si>
  <si>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</si>
  <si>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</si>
  <si>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</si>
  <si>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</si>
  <si>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</si>
  <si>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</si>
  <si>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</si>
  <si>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</si>
  <si>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</si>
  <si>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</si>
  <si>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3) Es necesario revisar y modificar el plan de acción  teniendo en cuenta que el actual no es una actividad nueva, sino el mismo control </t>
  </si>
  <si>
    <t>Gestión de Recursos Físicos
(18 de octubre de 2023)</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</si>
  <si>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</si>
  <si>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</si>
  <si>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t xml:space="preserve">Condenas en contra de la entidad.
Investigaciones disciplinarias, penales y  fiscales. 
Acciones de repetición.
Pago de sanciones y multas.
</t>
  </si>
  <si>
    <t>Jefe Oficina Jurídica</t>
  </si>
  <si>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</si>
  <si>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</si>
  <si>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</si>
  <si>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Correo de IDRD - Compromisos comité de defensa judicial y administrativa 01 de diciembre de 2023
PROCESOS ACTIVOS POR ABOGADO V.3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</si>
  <si>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</si>
  <si>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2023</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</si>
  <si>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</si>
  <si>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</si>
  <si>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</si>
  <si>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Como producto de la información revisada se generan las siguientes conclusiones y acciones a ser implementadas en el proceso:
1) El proceso está implementando el primer control conforme a lo establecido en este documento. 
2) Es necesario revisar el nombre del archivo revisado porque difiere de lo identificado en esta matriz de riesgos
3) El indicador cumple con la meta en el período evaluado.</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</si>
  <si>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</si>
  <si>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</si>
  <si>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</si>
  <si>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</si>
  <si>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</si>
  <si>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</si>
  <si>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</si>
  <si>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</si>
  <si>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</si>
  <si>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Control de solicitudes de Aval Deportivo 2023.xls 
MATRIZ CONTROL OTORGAMIENTO V1</t>
  </si>
  <si>
    <t>Se verifica en la matriz de control MATRIZ CONTROL OTORGAMIENTO V1
el concepto de PROCEDE para el club deportivo BESSER, cuyo radicado fue 20232100416082 de fecha 15/12/2023.
El proceso menciona que no aplica para este periodo comunicaciones oficiales ni proyectos de actos administrativos ya que no se inicia una revocatoria del acto administrativo solicitando la ausencia del particular o demandar mediante acción de nulidad</t>
  </si>
  <si>
    <t xml:space="preserve">Realizar  dos reuniones al año al interior de la Oficina  Jurídica sobre los posibles hechos de corrupción en  los trámites a cargo de la oficina.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</si>
  <si>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</si>
  <si>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</si>
  <si>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</si>
  <si>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</si>
  <si>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Como producto de la información revisada se generan las siguientes conclusiones y acciones a ser implementadas en el proceso:
1) El proceso está implementando el primer control conforme a lo establecido en este documento. 
2) El indicador cumple con la meta en el período evaluado.
3)De otra parte, la comunicación oficial (Comunicación oficial (correo o memorando)  y el Proyecto  Acto Administrativo, aplica para algunos casos. En la observación se indica porque para este caso no. Se deberá precisar la expresión: cuando aplique</t>
  </si>
  <si>
    <t>Gestión Jurídica
(18 de octubre de 2023)</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</si>
  <si>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</si>
  <si>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</si>
  <si>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</si>
  <si>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</si>
  <si>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</si>
  <si>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</si>
  <si>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</si>
  <si>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
se encuentra  completa la evidencia de aplicación del control,  de acuerdo con la frecuencia establecida </t>
  </si>
  <si>
    <t>Actualizar y realizar seguimiento al inventario general del archivo central cada vez que ingresa una transferencia.</t>
  </si>
  <si>
    <t>Responsable Área de Archivo y Correspondencia</t>
  </si>
  <si>
    <t>30 de noviembre 2023</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</si>
  <si>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</si>
  <si>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</si>
  <si>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</si>
  <si>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Gestión Documental
(12 de octubre  de  2023)</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</si>
  <si>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</si>
  <si>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</si>
  <si>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</si>
  <si>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</si>
  <si>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</si>
  <si>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</si>
  <si>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</si>
  <si>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</si>
  <si>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</si>
  <si>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</si>
  <si>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</si>
  <si>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</si>
  <si>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</si>
  <si>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</si>
  <si>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Como producto de la información revisada se generan las siguientes conclusiones y acciones a ser implementadas en el proceso:
1) El proceso debe revisar el control 1 establecido en este documento, puesto que el control menciona: Verificar que la solicitud de servicio tecnológico sea generada por el jefe de la dependencia, donde se definan claramente los roles y perfiles de acceso y en la evidencia se observa que en muchas ocasiones quienes solicitan estos servicios no son jefes de dependencias
2) Revisar el nombre de las evidencias registradas vs los nombres de las evidencias reales del control.
3) El plan de acción se encuentra en estado CERRADO desde el 26/12/2023. 
4) Para el periodo no se cuenta con reporte de medición, puesto que la frecuencia de medición del indicador es semestral</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</si>
  <si>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</si>
  <si>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</si>
  <si>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</si>
  <si>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</si>
  <si>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</si>
  <si>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</si>
  <si>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No aplica</t>
  </si>
  <si>
    <t xml:space="preserve">El proceso indica que para el periodo no se han generado solicitudes de cambio por este motivo </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</si>
  <si>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</si>
  <si>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</si>
  <si>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</si>
  <si>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</si>
  <si>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</si>
  <si>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</si>
  <si>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</si>
  <si>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</si>
  <si>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</si>
  <si>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</si>
  <si>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</si>
  <si>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</si>
  <si>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</si>
  <si>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</si>
  <si>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La evidencia presentada por el proceso muestra la relación de los casos creados en el GLPI, para creación de usuarios y roles, pero no se identifica  que se encuentren integrados con el directorio activo
Estos casos se pueden observar directamente en la trazabilidad del GLPI</t>
  </si>
  <si>
    <t xml:space="preserve">Gestión de Tecnologías de la Información
(6 de octubre  de 2023) </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</si>
  <si>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</si>
  <si>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</si>
  <si>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Investigaciones disciplinarias y/o penales.</t>
  </si>
  <si>
    <t>Jefe Oficina Control Disciplinario Interno</t>
  </si>
  <si>
    <t xml:space="preserve">Profesional universitaria
(contratista)
</t>
  </si>
  <si>
    <t>Base de datos en formato Excel</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</si>
  <si>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</si>
  <si>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</si>
  <si>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</si>
  <si>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Como producto de la información revisada se concluye que el proceso está implementando los controles  y  el  indicador  ( publicado en Isolucion)  conforme a lo establecido en este documento. </t>
  </si>
  <si>
    <t>Control Disciplinario
(26 de octubre de 2023)</t>
  </si>
  <si>
    <t>No realizar  la  revisión de los informes generados en los trabajos de auditoría por personal diferente al que los realiza.</t>
  </si>
  <si>
    <t>Posibilidad de ocultamiento o manipulación de la información en los trabajos de auditoría por abuso de poder por parte del equipo de trabajo de la Oficina para beneficio propio o de un tercero</t>
  </si>
  <si>
    <t>Investigaciones disciplinarias</t>
  </si>
  <si>
    <t xml:space="preserve">moderado (3) </t>
  </si>
  <si>
    <t>Jefe Oficina de Control Interno</t>
  </si>
  <si>
    <t>Profesionales universitarios y especializados (servidores públicos y/o contratistas)</t>
  </si>
  <si>
    <t>Cada vez que se elabore un informe de auditoria</t>
  </si>
  <si>
    <t xml:space="preserve">Revisar los informes asignados para revisión, así como las observaciones, oportunidades de mejora y recomendaciones generadas en los trabajos de auditoría previo a la remisión al Jefe OCI. </t>
  </si>
  <si>
    <t>Revisión previa del informe y papeles de trabajo que soporten el trabajo de la auditoría, seguimiento o evaluación.</t>
  </si>
  <si>
    <t xml:space="preserve">Informes de auditoria, seguimiento o evaluación </t>
  </si>
  <si>
    <t>Informe de seguimiento</t>
  </si>
  <si>
    <t>FUERTE</t>
  </si>
  <si>
    <t>Informes OCI comunicados a los miembros del CICCI.</t>
  </si>
  <si>
    <t>31 de diciembre de 2024</t>
  </si>
  <si>
    <t xml:space="preserve"> Cantidad de informes comunicados a los miembros del CICCI / Cantidad de trabajos de auditoría aprobados en el PAA que deban generar informes OCI (Seguimiento cuatrimestral).
Meta: 100%
Frecuencia: Cuatrimestral 
</t>
  </si>
  <si>
    <t xml:space="preserve">Recurso humano: Servidores Públicos y personal contratista asignados a  la Oficina de Control Interno </t>
  </si>
  <si>
    <t xml:space="preserve">En el momento que se identifique la posible materialización del riesgo se  informará a la Oficina de Control Disciplinario Interno para lo de su competencia. </t>
  </si>
  <si>
    <t>Como producto de la información revisada se generan las siguientes conclusiones y acciones a ser implementadas en el proceso:
1) El proceso está implementando el primer control conforme a lo establecido en este documento. 
2) Es necesario que el indicador se asocie al riesgo y no al plan de acción para poder facilitar la evaluación de la eficacia de los controles y plan de acción por parte de la 1a y 2da línea de defensa. 
4) Tener en cuenta que el plan de acción no debe hacer parte de las actividades que realiza actualmente el proceso, sino actividades nuevas que ayuden a reducir el efecto del riesgo residual. Se hace necesario ajustarlo. 
5) El plan de contingencia debe definir cómo se actúa ante el efecto del riesgo.</t>
  </si>
  <si>
    <t>Supervisar los trabajos de auditoría (informes, las observaciones y recomendaciones generadas de seguimientos y/o evaluaciones) antes de la emisión de los informes OCI.</t>
  </si>
  <si>
    <t>Revisión del informe y papeles de trabajo que soporten el trabajo de la auditoría, seguimiento o evaluación, una vez se haya subsanado las observaciones de la revisión previa.</t>
  </si>
  <si>
    <t>Control evaluación y mejora
(18 de octubre  de 2023)</t>
  </si>
  <si>
    <t>SEGUMIENTO POR PARTE DE LA OCI AL REPORTE DE CUMPLIMIENTO DE LOS CONTROLES</t>
  </si>
  <si>
    <t>NOMBRE DEL SOPORTE REVISADO
 Registrar el nombre de cada evidencia</t>
  </si>
  <si>
    <t>RESULTADO DE LA REVISIÓN 
Se toma al azar una muestra de cada una de las evidencias. Se revisa:
1) Implementación permanente a través del período evaluado.
2) Implementación acorde al propósito del control.</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</si>
  <si>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cumpliendo con los lineamientos del DAFP y del IDRD.
* Control: Se evidencia una correcta ejecución de los controles definidos para la mitigación del riesgo (estas evidenciadas mediante las actas de reunión presentadas).
* No se reporta riesgo materializado. 
* Plan de Acción:  Se evidencia el cumplimiento de la acción del riesgo #201778 con los soportes presentados en el aplicativo ISOLUCION y su monitoreo.
* Indicador: Se evidenció en ISOLUCION el cumplimiento del indicador, de acuerdo con la meta y periodicidad establecida.
* Recomendación:
- La OCI recomienda tener en cuenta las sugerencias hechas por la OAP respecto a los indicadores y el mejoramiento del plan de contingencia.</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</si>
  <si>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</si>
  <si>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</si>
  <si>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el cumpliendo con los lineamientos del DAFP y del IDRD.
* Control: Se evidencia una correcta ejecución de los controles definidos para la mitigación del riesgo (estas evidenciadas mediante las listas de verificación).
* No se reporta riesgo materializado. 
* Plan de Acción:  Se evidencia el cumplimiento de la acción del riesgo #201810 con los soportes presentados en el aplicativo ISOLUCION y su monitoreo.
* Indicador: Se evidenció en ISOLUCION el cumplimiento del indicador, de acuerdo con la meta y periodicidad establecida.
* Recomendación:
- La OCI recomienda tener en cuenta las sugerencias hechas por la OAP respecto a la claridad de los soportes presentados por la primera línea de defensa (proceso que reporta) y el mejoramiento del plan de contingencia.</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</si>
  <si>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</si>
  <si>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</si>
  <si>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el cumpliendo con los lineamientos del DAFP y del IDRD, con la inclusión de este riesgo.
* Control: Se evidencia una correcta ejecución de los controles definidos para la mitigación del riesgo (estas evidenciadas mediante los listados y correos presentados).
* No se reporta riesgo materializado. 
* Plan de Acción:   Se evidencia el cumplimiento de la acción con los soportes presentados.
* Indicador: Se evidenció  el cumplimiento del indicador, de acuerdo con la meta y periodicidad establecida.
*  Recomendación:
- La OCI recomienda tener en cuenta las sugerencias hechas por la OAP respecto a indicador y el mejoramiento del plan de contingencia.</t>
  </si>
  <si>
    <t>Otorgar vocación de parques y aprobación de proyecto específico por uso del poder sin el cumplimiento de los requisitos técnicos, legales y ambientales para favorecer  a los urbanizadores lo cual desvía la gestión de lo público</t>
  </si>
  <si>
    <t>Se revisa cuadro con la información que incluye 9 proyectos el trimestre evaluado: 8 de ellos con viabilidad aprobada y la otra no se define por ser estructurante. Los solicitantes son la Secretaría del Habitual y la Caja de Vivienda Popular. En él se presenta las resoluciones otorgadas por el IDRD</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</si>
  <si>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el cumpliendo con los lineamientos del DAFP y del IDRD.  con la inclusión de este riesgo.
* Control: Se evidencia una correcta ejecución de los controles definidos para la mitigación del riesgo.
* No se reporta riesgo materializado. 
* Plan de Acción:   Se evidencia el cumplimiento de la acción con los soportes presentados.
* Indicador: Se evidenció  el cumplimiento del indicador, de acuerdo con la meta y periodicidad establecida.
* Recomendación:
- La OCI recomienda tener en cuenta las sugerencias hechas por la OAP respecto a indicador y el mejoramiento del plan de contingencia.</t>
  </si>
  <si>
    <t>Subdirector(a) Técnico(a) de Parques
Responsable de área Administración de Escenarios</t>
  </si>
  <si>
    <t xml:space="preserve">Recurso humano: Funcionarios y personal contratista de la Subdirección Técnica de Parques contratada por el proyecto de inversión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</si>
  <si>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riesgo#201817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la presentación de los soportes para un claro entendimiento de estos.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</si>
  <si>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 201811 con los soportes presentados en el aplicativo ISOLUCION y su monitoreo.
* Indicador: Se evidenció  el cumplimiento del indicador, de acuerdo con la meta y periodicidad establecida.
* Recomendación:
- No se presentan recomendaciones.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</si>
  <si>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 201812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contingencia.</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</si>
  <si>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#201813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los registros de las evidencias presentadas.</t>
  </si>
  <si>
    <t xml:space="preserve">Número de casos en que se utilizaron pautas publicitarias en beneficio de un tercero a través de central de medios
META: 0
FRECUENCIA: Por cada plan de medios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</si>
  <si>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riesgo#201806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la presentación de las evidencias y la revisión de la periodicidad del indicador.</t>
  </si>
  <si>
    <t xml:space="preserve">
Revelación de información reservada y clasificada de historias laborales con uso del poder por parte de servidores públicos para beneficio propio o de terceros que desvía la gestión de lo público</t>
  </si>
  <si>
    <t xml:space="preserve">Analizando la procedencia y la finalidad de la solicitud. En caso de que sea el titular de la información se permite la consulta de los documentos.
Cuando corresponda a una hoja de vida diferente a un titular, debe tener una justificación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</si>
  <si>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 xml:space="preserve">Registro préstamo hojas de vida meses  septiembre, octubre y noviembre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</si>
  <si>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riesgo#201799  con los soportes presentados en el aplicativo ISOLUCION y su monitoreo.
* Indicador: Se evidenció  el cumplimiento del indicador, de acuerdo con la meta y periodicidad establecida.
* Recomendación:
- No se presentan recomendaciones.</t>
  </si>
  <si>
    <t xml:space="preserve">Correo electrónico avisando a la central de cuentas cuando existe inconsistencias  
</t>
  </si>
  <si>
    <t xml:space="preserve">se encuentra  completa la información del control    teniendo en cuenta su periodicidad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</si>
  <si>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#201818; 201841  con los soportes presentados en el aplicativo ISOLUCION y su monitoreo.
* Indicador: Se evidenció  el cumplimiento del indicador, de acuerdo con la meta y periodicidad establecida.
* Recomendación:
- No se presentan recomendaciones.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</si>
  <si>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#201819  con los soportes presentados en el aplicativo ISOLUCION y su monitoreo.
* Indicador: Se evidenció  el cumplimiento del indicador, de acuerdo con la meta y periodicidad establecida.
* Recomendación:
- No se presentan recomendaciones.</t>
  </si>
  <si>
    <t xml:space="preserve">No aplicación de las políticas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</si>
  <si>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a través del uso del poder del  Comité de excedentes de liquidez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</si>
  <si>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#201820  con los soportes presentados en el aplicativo ISOLUCION y su monitoreo.
* Indicador: Se evidenció  el cumplimiento del indicador, de acuerdo con la meta y periodicidad establecida.
* Recomendación:
- No se presentan recomendaciones.</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</si>
  <si>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</si>
  <si>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</si>
  <si>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Planillas de control de ingreso y salida de la bodega de almacén general diligenciadas correspondiente al mes de Septiembre - Octubre - Noviembre</t>
  </si>
  <si>
    <t>Se verifican las  Planillas de control de ingreso y salida de la bodega de almacén general diligenciadas, en la que se identifica la autorización de ingreso de personal</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</si>
  <si>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#201807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con el objetivo de articularla con la actualización del control.</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</si>
  <si>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#201801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con el objetivo de articularla con la actualización del control y el plan de contingencia buscando la mitigación de la materialización del riesgos.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</si>
  <si>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del riesgo #201802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con el objetivo de articularla con la actualización del control y el plan de contingencia buscando la mitigación de la materialización del riesgos.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</si>
  <si>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#201803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con el objetivo de articularla con la actualización del control y el plan de contingencia buscando la mitigación de la materialización del riesgos.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</si>
  <si>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#201804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con el objetivo de articularla con la actualización del control y el plan de contingencia buscando la mitigación de la materialización del riesgos.</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</si>
  <si>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#201815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la presentación de las evidencias y por otro lado se recomienda revisar el plan de acción o las acciones relacionadas con el control, verificando que cumplan con su objetivo.</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</si>
  <si>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#201816 con los soportes presentados en el aplicativo ISOLUCION y su monitoreo.
* Indicador: Se evidenció  el cumplimiento del indicador, de acuerdo con la meta y periodicidad establecida.
* Recomendación:
- La OCI recomienda tener en cuenta las sugerencias hechas por la OAP con respecto a mejorar el plan de acción o la acciones asociadas al control  en su periodicidad para que concuerde con los reportes o evidencias.</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</si>
  <si>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</si>
  <si>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registros de préstamo documentos de octubre, noviembre y diciembre </t>
  </si>
  <si>
    <t xml:space="preserve">Como producto de la información revisada se concluye que el proceso está implementando el control, el plan de acción y el indicador  (publicados en Isolucion)  conforme a lo establecido en este documento.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</si>
  <si>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#201805 con los soportes presentados en el aplicativo ISOLUCION y su monitoreo.
* Indicador: Se evidenció  el cumplimiento del indicador, de acuerdo con la meta y periodicidad establecida.
* Recomendación:
- No se presentan recomendaciones.</t>
  </si>
  <si>
    <t>glpi cuentas de usuario control1 anticorrupción</t>
  </si>
  <si>
    <t xml:space="preserve">Se verifica la evidencia suministrada por el proceso , donde se identifica  en el reporte del GLPI, la categoría : Cuentas de acceso ( A Orfeo, a Sim y SEVEN) . Sin embargo, el control menciona que el servicio debe ser generado por el jefe de la dependencia y en el reporte no siempre el solicitante es un jefe de una dependencia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</si>
  <si>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#201808 con los soportes presentados en el aplicativo ISOLUCION y su monitoreo.
* Indicador: Se evidenció  el cumplimiento del indicador, de acuerdo con la meta y periodicidad establecida.
* Recomendación:
- La OCI recomienda mejorar la presentación de los reporte y evidencias de los controles como de las acciones relacionadas al control esto con el objetivo de tener mayor claridad de la ejecución de estos.</t>
  </si>
  <si>
    <t>Para el periodo no se generaron revisiones de roles y perfiles de los sistemas de información con los jefes de área</t>
  </si>
  <si>
    <t>glpi cuentas de usuario control 4 anticorrupción</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</si>
  <si>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</si>
  <si>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</si>
  <si>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</si>
  <si>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 xml:space="preserve">1. se revisan los expedientes activos a cargo del abogado Alejandro Yepes Chavarro encontrado un total de 27 procesos físicos activos vs 27 registrados en la base de datos
2. se revisan los expedientes activos a cargo de la abogada Claudia María Martín Vásquez encontrado un total de 22 procesos físicos activos vs 22 registrados en la base de datos  </t>
  </si>
  <si>
    <t xml:space="preserve">Formular la respectiva denuncia penal ante la Fiscalía General de la Nación e iniciar oficiosamente la acción  disciplinaria contra el infractor </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</si>
  <si>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#201800 con los soportes presentados en el aplicativo ISOLUCION y su monitoreo.
* Indicador: Se evidenció  el cumplimiento del indicador, de acuerdo con la meta y periodicidad establecida.
* Recomendación:
- No se presentan recomendaciones</t>
  </si>
  <si>
    <t>En caso de encontrar inconsistencias  en la información contenida en el informe de auditoria, seguimiento o evaluación , así como en  las observaciones, oportunidades de mejora y recomendaciones se realizan los ajustes  a que haya lugar.</t>
  </si>
  <si>
    <t>Informe de seguimiento plan de mejoramiento interno de diciembre 2023 con la firma de la Jefe de Control Interno que respalda su contenido. Se revisa el documento con corte a fecha 30 de noviembre del cual se obtiene información final.</t>
  </si>
  <si>
    <t>Se realiza evaluación y seguimiento por parte de la OCI teniendo en cuenta los lineamientos del DAFP y del IDRD para la administración de los riesgos,  los soportes allegados por la primera línea de defensa y el monitoreo hecho por la OAP como segunda línea de defensa, identificando que:
*Riesgo: Se evidencia la actualización del riesgo y  el cumpliendo con los lineamientos del DAFP y del IDRD.
* Control: Se evidencia una correcta ejecución de los controles definidos para la mitigación del riesgo.
* No se reporta riesgo materializado. 
* Plan de Acción:   Se evidencia el cumplimiento de la acción del riesgo #201862 con los soportes presentados en el aplicativo ISOLUCION y su monitoreo. (este riesgo cuenta con antecedente del riesgo 201814)
* Indicador: Se evidenció  el cumplimiento del indicador, de acuerdo con la meta y periodicidad establecida.
* Recomendación:
- No se presentan recomendaciones</t>
  </si>
  <si>
    <r>
      <t xml:space="preserve">Se revisa el correo electrónico con fecha 6 de octubre: 
Remite: Andrés Candela con la siguiente información:
" </t>
    </r>
    <r>
      <rPr>
        <i/>
        <sz val="16"/>
        <color theme="1"/>
        <rFont val="Arial"/>
        <family val="2"/>
      </rPr>
      <t>Buenos días, Deseándoles éxitos en sus actividades y de la manera atenta, informo que la página web del Instituto Distrital de Recreación y Deporte – IDRD, presenta el portafolio actualizado del trámite que se debe realizar para solicitar la tarjeta de Pasaporte Vital, así mismo se encuentra actualizada la información en el sitio web de la entidad, en el SUIT y en la guía de trámites y servicios de Bogotá. A su vez se ratifica que en la tarjeta de pasaporte vital, se especifica de forma clara, legible y accesible que el servicio es gratuito "</t>
    </r>
  </si>
  <si>
    <r>
      <t xml:space="preserve">
</t>
    </r>
    <r>
      <rPr>
        <sz val="16"/>
        <rFont val="Arial"/>
        <family val="2"/>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16"/>
        <color rgb="FFFF0000"/>
        <rFont val="Arial"/>
        <family val="2"/>
      </rPr>
      <t xml:space="preserve">
</t>
    </r>
  </si>
  <si>
    <r>
      <t>Verificar trimestralmente</t>
    </r>
    <r>
      <rPr>
        <b/>
        <sz val="16"/>
        <rFont val="Arial"/>
        <family val="2"/>
      </rPr>
      <t xml:space="preserve"> </t>
    </r>
    <r>
      <rPr>
        <sz val="16"/>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</si>
  <si>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6"/>
        <rFont val="Arial"/>
        <family val="2"/>
      </rPr>
      <t xml:space="preserve"> </t>
    </r>
    <r>
      <rPr>
        <sz val="16"/>
        <rFont val="Arial"/>
        <family val="2"/>
      </rPr>
      <t xml:space="preserve">
</t>
    </r>
  </si>
  <si>
    <r>
      <t xml:space="preserve"> uso del poder  para beneficio de la contraparte,  propio o de  un tercero, que desvía la gestión de lo público       </t>
    </r>
    <r>
      <rPr>
        <sz val="16"/>
        <color rgb="FFFF0000"/>
        <rFont val="Arial"/>
        <family val="2"/>
      </rPr>
      <t xml:space="preserve">    </t>
    </r>
    <r>
      <rPr>
        <sz val="16"/>
        <color theme="1"/>
        <rFont val="Arial"/>
        <family val="2"/>
      </rPr>
      <t xml:space="preserve">                 </t>
    </r>
  </si>
  <si>
    <r>
      <rPr>
        <sz val="16"/>
        <rFont val="Arial"/>
        <family val="2"/>
      </rPr>
      <t xml:space="preserve">Cuando aplique </t>
    </r>
    <r>
      <rPr>
        <b/>
        <sz val="16"/>
        <rFont val="Arial"/>
        <family val="2"/>
      </rPr>
      <t xml:space="preserve">
</t>
    </r>
  </si>
  <si>
    <r>
      <t xml:space="preserve">
</t>
    </r>
    <r>
      <rPr>
        <sz val="16"/>
        <color rgb="FF00B050"/>
        <rFont val="Arial"/>
        <family val="2"/>
      </rPr>
      <t xml:space="preserve">
</t>
    </r>
    <r>
      <rPr>
        <sz val="16"/>
        <rFont val="Arial"/>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6"/>
        <color rgb="FF00B050"/>
        <rFont val="Arial"/>
        <family val="2"/>
      </rPr>
      <t xml:space="preserve">
</t>
    </r>
    <r>
      <rPr>
        <sz val="16"/>
        <color theme="1"/>
        <rFont val="Arial"/>
        <family val="2"/>
      </rPr>
      <t xml:space="preserve"> </t>
    </r>
    <r>
      <rPr>
        <sz val="16"/>
        <rFont val="Arial"/>
        <family val="2"/>
      </rPr>
      <t xml:space="preserve"> </t>
    </r>
  </si>
  <si>
    <r>
      <t xml:space="preserve">Pérdida de expedientes y/o sustracción de un documento por acción u omisión y uso del poder lo cual desvía la gestión de lo público en los archivos </t>
    </r>
    <r>
      <rPr>
        <strike/>
        <sz val="16"/>
        <rFont val="Arial"/>
        <family val="2"/>
      </rPr>
      <t xml:space="preserve"> </t>
    </r>
    <r>
      <rPr>
        <sz val="16"/>
        <rFont val="Arial"/>
        <family val="2"/>
      </rPr>
      <t>para beneficio propio o de un tercero</t>
    </r>
  </si>
  <si>
    <r>
      <t xml:space="preserve">
</t>
    </r>
    <r>
      <rPr>
        <sz val="16"/>
        <rFont val="Arial"/>
        <family val="2"/>
      </rPr>
      <t xml:space="preserve">
registro de préstamo de documentos</t>
    </r>
    <r>
      <rPr>
        <sz val="16"/>
        <color indexed="10"/>
        <rFont val="Arial"/>
        <family val="2"/>
      </rPr>
      <t xml:space="preserve">
</t>
    </r>
  </si>
  <si>
    <r>
      <t xml:space="preserve">Número de casos de manipulación y adulteración de la información contenida en los sistemas de información para beneficio propio o de un tercero.
Meta: 0
Frecuencia: Semestral </t>
    </r>
    <r>
      <rPr>
        <sz val="16"/>
        <color rgb="FFFF0000"/>
        <rFont val="Arial"/>
        <family val="2"/>
      </rPr>
      <t xml:space="preserve">
</t>
    </r>
  </si>
  <si>
    <t>Se evidencia un correo del 1/12/2023, donde se identifican los compromisos adquiridos en el comité de defensa administrativo y judicial. 
A la fecha el proceso indica que está pendiente de la elaboración del acta ( que será elaborada máximo 27/12/2023).
Se identifica una matriz en Excel donde se observa por abogados los procesos con los estados actuales de los mismos.</t>
  </si>
  <si>
    <t>Base de datos (Excel) de procesos disciplinarios tramitados bajo los parámetros de la Ley 734 de 2002,  Ley 1952 de 2019 reformada por la Ley 2094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</si>
</sst>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C0A]d\-mmm\-yy;@"/>
    <numFmt numFmtId="166" formatCode="d/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sz val="11"/>
      <color rgb="FF000000"/>
      <name val="Calibri"/>
      <family val="2"/>
      <charset val="1"/>
    </font>
    <font>
      <b/>
      <sz val="16"/>
      <name val="Arial"/>
      <family val="2"/>
    </font>
    <font>
      <sz val="16"/>
      <name val="Arial"/>
      <family val="2"/>
    </font>
    <font>
      <b/>
      <sz val="16"/>
      <color theme="1"/>
      <name val="Arial"/>
      <family val="2"/>
    </font>
    <font>
      <sz val="16"/>
      <color theme="1"/>
      <name val="Arial"/>
      <family val="2"/>
    </font>
    <font>
      <sz val="16"/>
      <color rgb="FFFF0000"/>
      <name val="Arial"/>
      <family val="2"/>
    </font>
    <font>
      <sz val="16"/>
      <color rgb="FF000000"/>
      <name val="Arial"/>
      <family val="2"/>
    </font>
    <font>
      <i/>
      <sz val="16"/>
      <color theme="1"/>
      <name val="Arial"/>
      <family val="2"/>
    </font>
    <font>
      <strike/>
      <sz val="16"/>
      <name val="Arial"/>
      <family val="2"/>
    </font>
    <font>
      <sz val="16"/>
      <color rgb="FF00B050"/>
      <name val="Arial"/>
      <family val="2"/>
    </font>
    <font>
      <sz val="16"/>
      <color indexed="10"/>
      <name val="Arial"/>
      <family val="2"/>
    </font>
    <font>
      <b/>
      <sz val="16"/>
      <color theme="0"/>
      <name val="Arial"/>
      <family val="2"/>
    </font>
  </fonts>
  <fills count="2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8" tint="0.59999389629810485"/>
        <bgColor theme="0"/>
      </patternFill>
    </fill>
    <fill>
      <patternFill patternType="solid">
        <fgColor rgb="FFFFC000"/>
        <bgColor indexed="64"/>
      </patternFill>
    </fill>
    <fill>
      <patternFill patternType="solid">
        <fgColor theme="8" tint="0.39997558519241921"/>
        <bgColor indexed="64"/>
      </patternFill>
    </fill>
    <fill>
      <patternFill patternType="solid">
        <fgColor rgb="FFFFFFFF"/>
        <bgColor rgb="FFFBE5D6"/>
      </patternFill>
    </fill>
    <fill>
      <patternFill patternType="solid">
        <fgColor theme="8" tint="0.59999389629810485"/>
        <bgColor rgb="FFFBE5D6"/>
      </patternFill>
    </fill>
    <fill>
      <patternFill patternType="solid">
        <fgColor indexed="9"/>
        <bgColor indexed="26"/>
      </patternFill>
    </fill>
    <fill>
      <patternFill patternType="solid">
        <fgColor rgb="FFFFFFFF"/>
        <bgColor rgb="FFFFFFFF"/>
      </patternFill>
    </fill>
    <fill>
      <patternFill patternType="solid">
        <fgColor theme="8" tint="0.39997558519241921"/>
        <bgColor theme="0"/>
      </patternFill>
    </fill>
    <fill>
      <patternFill patternType="solid">
        <fgColor rgb="FFFFFF00"/>
        <bgColor rgb="FFFBE5D6"/>
      </patternFill>
    </fill>
    <fill>
      <patternFill patternType="solid">
        <fgColor rgb="FF18001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bottom/>
      <diagonal/>
    </border>
  </borders>
  <cellStyleXfs count="8">
    <xf numFmtId="0" fontId="0" fillId="0" borderId="0"/>
    <xf numFmtId="0" fontId="3" fillId="0" borderId="0"/>
    <xf numFmtId="0" fontId="4" fillId="0" borderId="0"/>
    <xf numFmtId="164" fontId="1" fillId="0" borderId="0" applyFont="0" applyFill="0" applyBorder="0" applyAlignment="0" applyProtection="0"/>
    <xf numFmtId="0" fontId="5" fillId="0" borderId="0"/>
    <xf numFmtId="0" fontId="1" fillId="0" borderId="0"/>
    <xf numFmtId="0" fontId="8" fillId="0" borderId="0"/>
    <xf numFmtId="9" fontId="5" fillId="0" borderId="0" applyFont="0" applyFill="0" applyBorder="0" applyAlignment="0" applyProtection="0"/>
  </cellStyleXfs>
  <cellXfs count="274">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4"/>
    <xf numFmtId="0" fontId="5" fillId="6" borderId="1" xfId="4" applyFill="1" applyBorder="1" applyAlignment="1">
      <alignment horizontal="center"/>
    </xf>
    <xf numFmtId="0" fontId="9" fillId="2" borderId="0" xfId="0" applyFont="1" applyFill="1" applyAlignment="1">
      <alignment horizont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horizontal="center" vertical="center"/>
    </xf>
    <xf numFmtId="0" fontId="10" fillId="2" borderId="0" xfId="0" applyFont="1" applyFill="1" applyAlignment="1">
      <alignment vertical="center"/>
    </xf>
    <xf numFmtId="0" fontId="10" fillId="0" borderId="0" xfId="0" applyFont="1"/>
    <xf numFmtId="0" fontId="9" fillId="2" borderId="0" xfId="0" applyFont="1" applyFill="1" applyAlignment="1">
      <alignment horizontal="center" vertical="center"/>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wrapText="1"/>
    </xf>
    <xf numFmtId="0" fontId="9" fillId="1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8" borderId="1" xfId="0" applyFont="1" applyFill="1" applyBorder="1" applyAlignment="1">
      <alignment vertical="center" wrapText="1"/>
    </xf>
    <xf numFmtId="1" fontId="10" fillId="0" borderId="1" xfId="0" applyNumberFormat="1" applyFont="1" applyBorder="1" applyAlignment="1">
      <alignment vertical="center" wrapText="1"/>
    </xf>
    <xf numFmtId="0" fontId="9" fillId="17" borderId="1" xfId="4"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horizontal="center" vertical="center" wrapText="1"/>
    </xf>
    <xf numFmtId="0" fontId="10" fillId="21" borderId="1" xfId="0" applyFont="1" applyFill="1" applyBorder="1" applyAlignment="1">
      <alignment horizontal="center" vertical="center" wrapText="1"/>
    </xf>
    <xf numFmtId="0" fontId="10" fillId="13" borderId="1" xfId="0" applyFont="1" applyFill="1" applyBorder="1" applyAlignment="1">
      <alignment vertical="center" wrapText="1"/>
    </xf>
    <xf numFmtId="165" fontId="10" fillId="0" borderId="1"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2" fillId="10" borderId="1" xfId="5" applyFont="1" applyFill="1" applyBorder="1" applyAlignment="1">
      <alignment horizontal="justify" vertical="center" wrapText="1"/>
    </xf>
    <xf numFmtId="0" fontId="10" fillId="10"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3" borderId="1"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0" fillId="11" borderId="1" xfId="0"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10" fillId="14"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8"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15" borderId="1" xfId="4" applyFont="1" applyFill="1" applyBorder="1" applyAlignment="1">
      <alignment horizontal="center" vertical="center" wrapText="1"/>
    </xf>
    <xf numFmtId="0" fontId="12" fillId="15" borderId="1"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0" borderId="1" xfId="4" applyFont="1" applyBorder="1" applyAlignment="1">
      <alignment horizontal="center" vertical="center" wrapText="1"/>
    </xf>
    <xf numFmtId="0" fontId="12" fillId="0" borderId="1" xfId="4" applyFont="1" applyBorder="1" applyAlignment="1">
      <alignment horizontal="center" vertical="center" wrapText="1"/>
    </xf>
    <xf numFmtId="0" fontId="10" fillId="8" borderId="1" xfId="4" applyFont="1" applyFill="1" applyBorder="1" applyAlignment="1">
      <alignment horizontal="center" vertical="center" wrapText="1"/>
    </xf>
    <xf numFmtId="1" fontId="12" fillId="0" borderId="1" xfId="4" applyNumberFormat="1" applyFont="1" applyBorder="1" applyAlignment="1">
      <alignment horizontal="center" vertical="center" wrapText="1"/>
    </xf>
    <xf numFmtId="0" fontId="9" fillId="18"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0" fillId="21" borderId="1" xfId="4" applyFont="1" applyFill="1" applyBorder="1" applyAlignment="1">
      <alignment horizontal="center" vertical="center" wrapText="1"/>
    </xf>
    <xf numFmtId="0" fontId="10" fillId="21" borderId="1" xfId="4" applyFont="1" applyFill="1" applyBorder="1" applyAlignment="1">
      <alignment horizontal="justify" vertical="center" wrapText="1"/>
    </xf>
    <xf numFmtId="0" fontId="14" fillId="0" borderId="1" xfId="4" applyFont="1" applyBorder="1" applyAlignment="1">
      <alignment horizontal="center" vertical="center" wrapText="1"/>
    </xf>
    <xf numFmtId="0" fontId="11" fillId="14" borderId="1" xfId="4" applyFont="1" applyFill="1" applyBorder="1" applyAlignment="1">
      <alignment horizontal="center" vertical="center" wrapText="1"/>
    </xf>
    <xf numFmtId="0" fontId="10" fillId="16" borderId="1" xfId="4" applyFont="1" applyFill="1" applyBorder="1" applyAlignment="1">
      <alignment horizontal="center" vertical="center" wrapText="1"/>
    </xf>
    <xf numFmtId="166" fontId="12" fillId="0" borderId="1" xfId="4" applyNumberFormat="1" applyFont="1" applyBorder="1" applyAlignment="1">
      <alignment horizontal="center" vertical="center" wrapText="1"/>
    </xf>
    <xf numFmtId="0" fontId="10" fillId="15" borderId="1" xfId="4" applyFont="1" applyFill="1" applyBorder="1" applyAlignment="1">
      <alignment horizontal="center" vertical="center" wrapText="1"/>
    </xf>
    <xf numFmtId="0" fontId="10" fillId="0" borderId="5" xfId="4" applyFont="1" applyBorder="1" applyAlignment="1">
      <alignment horizontal="center" vertical="center" wrapText="1"/>
    </xf>
    <xf numFmtId="0" fontId="12" fillId="10" borderId="1" xfId="4" applyFont="1" applyFill="1" applyBorder="1" applyAlignment="1">
      <alignment horizontal="justify" vertical="center" wrapText="1"/>
    </xf>
    <xf numFmtId="0" fontId="12" fillId="10" borderId="2" xfId="4" applyFont="1" applyFill="1" applyBorder="1" applyAlignment="1">
      <alignment horizontal="center" vertical="center"/>
    </xf>
    <xf numFmtId="0" fontId="12" fillId="15" borderId="0" xfId="4" applyFont="1" applyFill="1" applyAlignment="1">
      <alignment horizontal="center" vertical="center"/>
    </xf>
    <xf numFmtId="0" fontId="12" fillId="21" borderId="1" xfId="4" applyFont="1" applyFill="1" applyBorder="1" applyAlignment="1">
      <alignment horizontal="center" vertical="center" wrapText="1"/>
    </xf>
    <xf numFmtId="0" fontId="12" fillId="21" borderId="1" xfId="4" applyFont="1" applyFill="1" applyBorder="1" applyAlignment="1">
      <alignment horizontal="justify" vertical="center" wrapText="1"/>
    </xf>
    <xf numFmtId="0" fontId="12" fillId="19" borderId="2" xfId="4" applyFont="1" applyFill="1" applyBorder="1" applyAlignment="1">
      <alignment horizontal="center" vertical="center"/>
    </xf>
    <xf numFmtId="0" fontId="12" fillId="15" borderId="0" xfId="4" applyFont="1" applyFill="1" applyAlignment="1">
      <alignment horizontal="center"/>
    </xf>
    <xf numFmtId="166" fontId="12" fillId="2" borderId="1" xfId="4" applyNumberFormat="1" applyFont="1" applyFill="1" applyBorder="1" applyAlignment="1">
      <alignment horizontal="center" vertical="center" wrapText="1"/>
    </xf>
    <xf numFmtId="0" fontId="9" fillId="0" borderId="1" xfId="0" applyFont="1" applyBorder="1" applyAlignment="1">
      <alignment horizontal="center" vertical="center" wrapText="1"/>
    </xf>
    <xf numFmtId="1" fontId="12" fillId="0" borderId="1" xfId="0" applyNumberFormat="1" applyFont="1" applyBorder="1" applyAlignment="1">
      <alignment vertical="center" wrapText="1"/>
    </xf>
    <xf numFmtId="0" fontId="10" fillId="21"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0" borderId="1" xfId="0" applyFont="1" applyFill="1" applyBorder="1" applyAlignment="1">
      <alignment vertical="center"/>
    </xf>
    <xf numFmtId="0" fontId="13" fillId="0" borderId="1" xfId="0" applyFont="1" applyBorder="1" applyAlignment="1">
      <alignment vertical="center" wrapText="1"/>
    </xf>
    <xf numFmtId="0" fontId="9" fillId="10"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0" fillId="22" borderId="1" xfId="0" applyFont="1" applyFill="1" applyBorder="1" applyAlignment="1">
      <alignment horizontal="left" vertical="center"/>
    </xf>
    <xf numFmtId="0" fontId="10" fillId="2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21"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14" borderId="1" xfId="0" applyFont="1" applyFill="1" applyBorder="1" applyAlignment="1">
      <alignment horizontal="left" vertical="center" wrapText="1"/>
    </xf>
    <xf numFmtId="0" fontId="10" fillId="22" borderId="1" xfId="6" applyFont="1" applyFill="1" applyBorder="1" applyAlignment="1">
      <alignment horizontal="left" vertical="center" wrapText="1"/>
    </xf>
    <xf numFmtId="1" fontId="10" fillId="22" borderId="1" xfId="0" applyNumberFormat="1" applyFont="1" applyFill="1" applyBorder="1" applyAlignment="1">
      <alignment horizontal="left" vertical="center" wrapText="1"/>
    </xf>
    <xf numFmtId="0" fontId="10" fillId="0" borderId="1" xfId="6" applyFont="1" applyBorder="1" applyAlignment="1">
      <alignment horizontal="left" vertical="center" wrapText="1"/>
    </xf>
    <xf numFmtId="0" fontId="10" fillId="23" borderId="1" xfId="0" applyFont="1" applyFill="1" applyBorder="1" applyAlignment="1">
      <alignment horizontal="justify" vertical="center" wrapText="1"/>
    </xf>
    <xf numFmtId="0" fontId="10" fillId="23" borderId="2" xfId="0" applyFont="1" applyFill="1" applyBorder="1" applyAlignment="1">
      <alignment horizontal="left" vertical="center"/>
    </xf>
    <xf numFmtId="0" fontId="10" fillId="2" borderId="4"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xf>
    <xf numFmtId="0" fontId="10" fillId="0" borderId="5" xfId="0" applyFont="1" applyBorder="1" applyAlignment="1">
      <alignment horizontal="left" vertical="center" wrapText="1"/>
    </xf>
    <xf numFmtId="0" fontId="10" fillId="2" borderId="5" xfId="0" applyFont="1" applyFill="1" applyBorder="1" applyAlignment="1">
      <alignment vertical="center" wrapText="1"/>
    </xf>
    <xf numFmtId="0" fontId="10" fillId="2" borderId="0" xfId="0" applyFont="1" applyFill="1" applyAlignment="1">
      <alignment horizontal="left" vertical="center"/>
    </xf>
    <xf numFmtId="1" fontId="12"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2" borderId="0" xfId="0" applyFont="1" applyFill="1" applyAlignment="1">
      <alignment horizontal="left"/>
    </xf>
    <xf numFmtId="0" fontId="12" fillId="0" borderId="1" xfId="0" applyFont="1" applyBorder="1" applyAlignment="1">
      <alignment horizontal="left" vertical="center" wrapText="1"/>
    </xf>
    <xf numFmtId="0" fontId="10" fillId="5" borderId="1" xfId="2" applyFont="1" applyFill="1" applyBorder="1" applyAlignment="1">
      <alignment horizontal="left" vertical="center" wrapText="1"/>
    </xf>
    <xf numFmtId="14" fontId="10" fillId="2" borderId="1" xfId="0" applyNumberFormat="1" applyFont="1" applyFill="1" applyBorder="1" applyAlignment="1">
      <alignment horizontal="left" vertical="center" wrapText="1"/>
    </xf>
    <xf numFmtId="0" fontId="9" fillId="22" borderId="1" xfId="0" applyFont="1" applyFill="1" applyBorder="1" applyAlignment="1">
      <alignment horizontal="center" vertical="center" wrapText="1"/>
    </xf>
    <xf numFmtId="0" fontId="10" fillId="22" borderId="1" xfId="0" applyFont="1" applyFill="1" applyBorder="1" applyAlignment="1">
      <alignment horizontal="justify" vertical="center" wrapText="1"/>
    </xf>
    <xf numFmtId="0" fontId="10" fillId="8" borderId="1" xfId="0" applyFont="1" applyFill="1" applyBorder="1" applyAlignment="1">
      <alignment horizontal="left" vertical="center"/>
    </xf>
    <xf numFmtId="0" fontId="10" fillId="8" borderId="1" xfId="6" applyFont="1" applyFill="1" applyBorder="1" applyAlignment="1">
      <alignment horizontal="left" vertical="center" wrapText="1"/>
    </xf>
    <xf numFmtId="0" fontId="10" fillId="2" borderId="1" xfId="6" applyFont="1" applyFill="1" applyBorder="1" applyAlignment="1">
      <alignment horizontal="left" vertical="center" wrapText="1"/>
    </xf>
    <xf numFmtId="0" fontId="10" fillId="23"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0" fillId="10" borderId="2" xfId="0" applyFont="1" applyFill="1" applyBorder="1" applyAlignment="1">
      <alignment horizontal="center" vertical="center"/>
    </xf>
    <xf numFmtId="0" fontId="10" fillId="2" borderId="1" xfId="0" applyFont="1" applyFill="1" applyBorder="1" applyAlignment="1">
      <alignment horizontal="center" wrapText="1"/>
    </xf>
    <xf numFmtId="0" fontId="9" fillId="0" borderId="1" xfId="0" applyFont="1" applyBorder="1" applyAlignment="1">
      <alignment vertical="center" wrapText="1"/>
    </xf>
    <xf numFmtId="0" fontId="12"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2" fillId="0" borderId="1" xfId="0" applyFont="1" applyBorder="1" applyAlignment="1">
      <alignment vertical="center" wrapText="1"/>
    </xf>
    <xf numFmtId="0" fontId="12" fillId="5" borderId="1" xfId="2"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12" fillId="15" borderId="10" xfId="0" applyFont="1" applyFill="1" applyBorder="1" applyAlignment="1">
      <alignment horizontal="left" vertical="center" wrapText="1"/>
    </xf>
    <xf numFmtId="0" fontId="10" fillId="26" borderId="10" xfId="0" applyFont="1" applyFill="1" applyBorder="1" applyAlignment="1">
      <alignment horizontal="left" vertical="center" wrapText="1"/>
    </xf>
    <xf numFmtId="0" fontId="12" fillId="15" borderId="0" xfId="0" applyFont="1" applyFill="1" applyAlignment="1">
      <alignment horizontal="left" vertical="center"/>
    </xf>
    <xf numFmtId="1" fontId="12" fillId="0" borderId="14" xfId="0" applyNumberFormat="1" applyFont="1" applyBorder="1" applyAlignment="1">
      <alignment horizontal="center" vertical="center" wrapText="1"/>
    </xf>
    <xf numFmtId="1" fontId="10" fillId="0" borderId="0" xfId="0" applyNumberFormat="1" applyFont="1" applyAlignment="1">
      <alignment horizontal="justify" vertical="top" wrapText="1"/>
    </xf>
    <xf numFmtId="0" fontId="10" fillId="0" borderId="1"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xf>
    <xf numFmtId="0" fontId="10" fillId="2" borderId="0" xfId="0" applyFont="1" applyFill="1" applyAlignment="1">
      <alignment horizontal="center" vertical="center" wrapText="1"/>
    </xf>
    <xf numFmtId="0" fontId="12" fillId="2" borderId="0" xfId="5" applyFont="1" applyFill="1"/>
    <xf numFmtId="0" fontId="10" fillId="8" borderId="0" xfId="0" applyFont="1" applyFill="1" applyAlignment="1">
      <alignment horizontal="left" vertical="center"/>
    </xf>
    <xf numFmtId="0" fontId="12" fillId="2" borderId="0" xfId="0" applyFont="1" applyFill="1"/>
    <xf numFmtId="0" fontId="13" fillId="2" borderId="0" xfId="0" applyFont="1" applyFill="1" applyAlignment="1">
      <alignment horizontal="justify" vertical="top"/>
    </xf>
    <xf numFmtId="0" fontId="13" fillId="2" borderId="3" xfId="0" applyFont="1" applyFill="1" applyBorder="1" applyAlignment="1">
      <alignment horizontal="justify" vertical="top"/>
    </xf>
    <xf numFmtId="0" fontId="13" fillId="2" borderId="1" xfId="0" applyFont="1" applyFill="1" applyBorder="1" applyAlignment="1">
      <alignment horizontal="justify"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0" borderId="1" xfId="0" applyFont="1" applyBorder="1" applyAlignment="1">
      <alignment horizontal="center" vertical="center" wrapText="1"/>
    </xf>
    <xf numFmtId="0" fontId="10" fillId="10" borderId="4" xfId="0" applyFont="1" applyFill="1" applyBorder="1" applyAlignment="1">
      <alignment horizontal="justify" vertical="center" wrapText="1"/>
    </xf>
    <xf numFmtId="0" fontId="10" fillId="10" borderId="5" xfId="0" applyFont="1" applyFill="1" applyBorder="1" applyAlignment="1">
      <alignment horizontal="justify" vertic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9" fillId="28"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0" borderId="18" xfId="0" applyFont="1" applyFill="1" applyBorder="1"/>
    <xf numFmtId="0" fontId="10" fillId="10" borderId="19" xfId="0" applyFont="1" applyFill="1" applyBorder="1"/>
    <xf numFmtId="0" fontId="10" fillId="2" borderId="1" xfId="2" applyFont="1" applyFill="1" applyBorder="1" applyAlignment="1">
      <alignment horizontal="justify" vertical="center" wrapText="1"/>
    </xf>
    <xf numFmtId="0" fontId="13" fillId="2" borderId="1" xfId="2" applyFont="1" applyFill="1" applyBorder="1" applyAlignment="1">
      <alignment horizontal="justify" vertical="center" wrapText="1"/>
    </xf>
    <xf numFmtId="0" fontId="10" fillId="5" borderId="1" xfId="2"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10" borderId="5" xfId="0" applyFont="1" applyFill="1" applyBorder="1" applyAlignment="1">
      <alignment horizontal="justify"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center" vertical="center"/>
    </xf>
    <xf numFmtId="0" fontId="10" fillId="27"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1" borderId="4" xfId="0" applyFont="1" applyFill="1" applyBorder="1" applyAlignment="1">
      <alignment horizontal="center" vertical="center" wrapText="1"/>
    </xf>
    <xf numFmtId="0" fontId="10" fillId="21"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24" borderId="1" xfId="2" applyFont="1" applyFill="1" applyBorder="1" applyAlignment="1">
      <alignment horizontal="center" vertical="center" wrapText="1"/>
    </xf>
    <xf numFmtId="0" fontId="9" fillId="0" borderId="1" xfId="0" applyFont="1" applyBorder="1" applyAlignment="1">
      <alignment horizontal="left" vertical="center" wrapText="1"/>
    </xf>
    <xf numFmtId="0" fontId="10" fillId="8" borderId="1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xf>
    <xf numFmtId="0" fontId="12" fillId="15" borderId="11" xfId="0" applyFont="1" applyFill="1" applyBorder="1" applyAlignment="1">
      <alignment horizontal="center" vertical="center" wrapText="1"/>
    </xf>
    <xf numFmtId="0" fontId="10" fillId="0" borderId="12" xfId="0" applyFont="1" applyBorder="1"/>
    <xf numFmtId="0" fontId="10" fillId="0" borderId="13" xfId="0" applyFont="1" applyBorder="1"/>
    <xf numFmtId="0" fontId="12" fillId="0" borderId="11" xfId="0" applyFont="1" applyBorder="1" applyAlignment="1">
      <alignment horizontal="center" vertical="center" wrapText="1"/>
    </xf>
    <xf numFmtId="0" fontId="10" fillId="19" borderId="11" xfId="0" applyFont="1" applyFill="1" applyBorder="1" applyAlignment="1">
      <alignment horizontal="justify" vertical="center" wrapText="1"/>
    </xf>
    <xf numFmtId="0" fontId="10" fillId="10" borderId="12" xfId="0" applyFont="1" applyFill="1" applyBorder="1" applyAlignment="1">
      <alignment horizontal="justify"/>
    </xf>
    <xf numFmtId="0" fontId="10" fillId="10" borderId="13" xfId="0" applyFont="1" applyFill="1" applyBorder="1" applyAlignment="1">
      <alignment horizontal="justify"/>
    </xf>
    <xf numFmtId="0" fontId="11" fillId="15" borderId="11" xfId="0" applyFont="1" applyFill="1" applyBorder="1" applyAlignment="1">
      <alignment horizontal="left" vertical="center" wrapText="1"/>
    </xf>
    <xf numFmtId="0" fontId="12" fillId="15" borderId="11" xfId="0" applyFont="1" applyFill="1" applyBorder="1" applyAlignment="1">
      <alignment horizontal="left" vertical="center" wrapText="1"/>
    </xf>
    <xf numFmtId="1" fontId="12" fillId="15" borderId="11" xfId="0" applyNumberFormat="1" applyFont="1" applyFill="1" applyBorder="1" applyAlignment="1">
      <alignment horizontal="left" vertical="center" wrapText="1"/>
    </xf>
    <xf numFmtId="14" fontId="12" fillId="15" borderId="11"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4" fillId="15" borderId="11" xfId="0" applyFont="1" applyFill="1" applyBorder="1" applyAlignment="1">
      <alignment horizontal="left" vertical="center" wrapText="1"/>
    </xf>
    <xf numFmtId="1" fontId="12" fillId="0" borderId="11" xfId="0" applyNumberFormat="1" applyFont="1" applyBorder="1" applyAlignment="1">
      <alignment horizontal="center" vertical="center" wrapText="1"/>
    </xf>
    <xf numFmtId="0" fontId="9" fillId="0" borderId="12" xfId="0" applyFont="1" applyBorder="1"/>
    <xf numFmtId="0" fontId="9" fillId="0" borderId="13" xfId="0" applyFont="1" applyBorder="1"/>
    <xf numFmtId="0" fontId="12" fillId="0" borderId="11" xfId="0" applyFont="1" applyBorder="1" applyAlignment="1">
      <alignment horizontal="left" vertical="center" wrapText="1"/>
    </xf>
    <xf numFmtId="0" fontId="12" fillId="25" borderId="11" xfId="0" applyFont="1" applyFill="1" applyBorder="1" applyAlignment="1">
      <alignment horizontal="left" vertical="center"/>
    </xf>
    <xf numFmtId="0" fontId="12" fillId="25" borderId="1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2" fillId="0" borderId="1" xfId="5" applyFont="1" applyBorder="1" applyAlignment="1">
      <alignment horizontal="center" vertical="center" wrapText="1"/>
    </xf>
    <xf numFmtId="0" fontId="10" fillId="2" borderId="1" xfId="5" applyFont="1" applyFill="1" applyBorder="1" applyAlignment="1">
      <alignment horizontal="left" vertical="center" wrapText="1"/>
    </xf>
    <xf numFmtId="0" fontId="10" fillId="2" borderId="1" xfId="5" applyFont="1" applyFill="1" applyBorder="1" applyAlignment="1">
      <alignment horizontal="justify" vertical="center" wrapText="1"/>
    </xf>
    <xf numFmtId="0" fontId="10" fillId="0" borderId="1" xfId="5" applyFont="1" applyBorder="1" applyAlignment="1">
      <alignment horizontal="justify" vertical="center" wrapText="1"/>
    </xf>
    <xf numFmtId="0" fontId="10" fillId="21" borderId="4" xfId="5" applyFont="1" applyFill="1" applyBorder="1" applyAlignment="1">
      <alignment horizontal="center" vertical="center" wrapText="1"/>
    </xf>
    <xf numFmtId="0" fontId="10" fillId="21" borderId="5" xfId="5" applyFont="1" applyFill="1" applyBorder="1" applyAlignment="1">
      <alignment horizontal="center" vertical="center" wrapText="1"/>
    </xf>
    <xf numFmtId="0" fontId="10" fillId="0" borderId="1" xfId="5" applyFont="1" applyBorder="1" applyAlignment="1">
      <alignment horizontal="left" vertical="center" wrapText="1"/>
    </xf>
    <xf numFmtId="14" fontId="10" fillId="2" borderId="1" xfId="0" applyNumberFormat="1" applyFont="1" applyFill="1" applyBorder="1" applyAlignment="1">
      <alignment horizontal="center" vertical="center" wrapText="1"/>
    </xf>
    <xf numFmtId="0" fontId="9" fillId="2" borderId="0" xfId="0" applyFont="1" applyFill="1" applyAlignment="1">
      <alignment horizontal="left"/>
    </xf>
    <xf numFmtId="1" fontId="12" fillId="0" borderId="1" xfId="0" applyNumberFormat="1" applyFont="1" applyBorder="1" applyAlignment="1">
      <alignment horizontal="center" vertical="center" wrapText="1"/>
    </xf>
    <xf numFmtId="0" fontId="10" fillId="2" borderId="0" xfId="0" applyFont="1" applyFill="1" applyAlignment="1">
      <alignment horizontal="center"/>
    </xf>
    <xf numFmtId="0" fontId="11" fillId="21" borderId="2"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5" applyFont="1" applyFill="1" applyBorder="1" applyAlignment="1">
      <alignment horizontal="center" vertical="center" wrapText="1"/>
    </xf>
    <xf numFmtId="0" fontId="9" fillId="0" borderId="1" xfId="5" applyFont="1" applyBorder="1" applyAlignment="1">
      <alignment horizontal="center" vertical="center" wrapText="1"/>
    </xf>
    <xf numFmtId="0" fontId="10" fillId="0" borderId="1" xfId="5" applyFont="1" applyBorder="1" applyAlignment="1">
      <alignment horizontal="center" vertical="center" wrapText="1"/>
    </xf>
    <xf numFmtId="0" fontId="10" fillId="2" borderId="1" xfId="5" applyFont="1" applyFill="1" applyBorder="1" applyAlignment="1">
      <alignment horizontal="center" vertical="center"/>
    </xf>
    <xf numFmtId="0" fontId="12"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2" fillId="10" borderId="4" xfId="5" applyFont="1" applyFill="1" applyBorder="1" applyAlignment="1">
      <alignment horizontal="justify" vertical="center" wrapText="1"/>
    </xf>
    <xf numFmtId="0" fontId="12" fillId="10" borderId="5" xfId="5" applyFont="1" applyFill="1" applyBorder="1" applyAlignment="1">
      <alignment horizontal="justify" vertical="center"/>
    </xf>
    <xf numFmtId="0" fontId="12" fillId="10" borderId="15" xfId="5" applyFont="1" applyFill="1" applyBorder="1" applyAlignment="1">
      <alignment horizontal="center" vertical="center"/>
    </xf>
    <xf numFmtId="0" fontId="12" fillId="10" borderId="16" xfId="5" applyFont="1" applyFill="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15" borderId="4" xfId="4" applyFont="1" applyFill="1" applyBorder="1" applyAlignment="1">
      <alignment horizontal="center" vertical="center" wrapText="1"/>
    </xf>
    <xf numFmtId="0" fontId="10" fillId="15" borderId="8" xfId="4" applyFont="1" applyFill="1" applyBorder="1" applyAlignment="1">
      <alignment horizontal="center" vertical="center" wrapText="1"/>
    </xf>
    <xf numFmtId="0" fontId="10" fillId="15" borderId="5" xfId="4" applyFont="1" applyFill="1" applyBorder="1" applyAlignment="1">
      <alignment horizontal="center" vertical="center" wrapText="1"/>
    </xf>
    <xf numFmtId="0" fontId="11" fillId="0" borderId="1" xfId="4" applyFont="1" applyBorder="1" applyAlignment="1">
      <alignment horizontal="center" vertical="center" wrapText="1"/>
    </xf>
    <xf numFmtId="0" fontId="12" fillId="15" borderId="1" xfId="4" applyFont="1" applyFill="1" applyBorder="1" applyAlignment="1">
      <alignment horizontal="center" vertical="center" wrapText="1"/>
    </xf>
    <xf numFmtId="0" fontId="12" fillId="15" borderId="1" xfId="4" applyFont="1" applyFill="1" applyBorder="1" applyAlignment="1">
      <alignment horizontal="center" vertical="center"/>
    </xf>
    <xf numFmtId="14" fontId="10" fillId="0" borderId="1" xfId="5" applyNumberFormat="1" applyFont="1" applyBorder="1" applyAlignment="1">
      <alignment horizontal="center" vertical="center" wrapText="1"/>
    </xf>
    <xf numFmtId="0" fontId="12" fillId="0" borderId="1" xfId="5" applyFont="1" applyBorder="1" applyAlignment="1">
      <alignment horizontal="left" vertical="center" wrapText="1"/>
    </xf>
    <xf numFmtId="0" fontId="9" fillId="0" borderId="1" xfId="5"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1" borderId="2" xfId="0" applyFont="1" applyFill="1" applyBorder="1" applyAlignment="1">
      <alignment horizontal="center" vertical="center" wrapText="1"/>
    </xf>
    <xf numFmtId="0" fontId="10" fillId="21" borderId="3" xfId="0"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wrapText="1"/>
    </xf>
    <xf numFmtId="0" fontId="10" fillId="8" borderId="4" xfId="0" applyFont="1" applyFill="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0" fillId="2" borderId="4" xfId="0" applyFont="1" applyFill="1" applyBorder="1" applyAlignment="1">
      <alignment horizontal="left" vertical="center"/>
    </xf>
    <xf numFmtId="14" fontId="10" fillId="2" borderId="1" xfId="0" applyNumberFormat="1" applyFont="1" applyFill="1" applyBorder="1" applyAlignment="1">
      <alignment horizontal="left" vertical="center" wrapText="1"/>
    </xf>
    <xf numFmtId="14" fontId="10" fillId="0" borderId="1" xfId="0" applyNumberFormat="1" applyFont="1" applyBorder="1" applyAlignment="1">
      <alignment horizontal="left" vertical="center" wrapText="1"/>
    </xf>
    <xf numFmtId="0" fontId="10" fillId="24" borderId="4" xfId="2" applyFont="1" applyFill="1" applyBorder="1" applyAlignment="1">
      <alignment horizontal="left" vertical="center" wrapText="1"/>
    </xf>
    <xf numFmtId="0" fontId="10" fillId="24" borderId="5" xfId="2" applyFont="1" applyFill="1" applyBorder="1" applyAlignment="1">
      <alignment horizontal="left" vertical="center" wrapText="1"/>
    </xf>
    <xf numFmtId="0" fontId="7" fillId="0" borderId="1" xfId="4" applyFont="1" applyBorder="1" applyAlignment="1">
      <alignment horizontal="left" vertical="top"/>
    </xf>
    <xf numFmtId="0" fontId="6" fillId="6" borderId="1" xfId="4" applyFont="1" applyFill="1" applyBorder="1" applyAlignment="1">
      <alignment horizontal="center"/>
    </xf>
  </cellXfs>
  <cellStyles count="8">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 name="Porcentaje 2" xfId="7" xr:uid="{C3E027B0-C21F-4369-866A-4A4A3DFBBF1E}"/>
    <cellStyle name="TableStyleLight1" xfId="6" xr:uid="{584D7235-82FF-4C91-A527-71F65D121D90}"/>
  </cellStyles>
  <dxfs count="111">
    <dxf>
      <fill>
        <patternFill>
          <bgColor theme="5"/>
        </patternFill>
      </fill>
    </dxf>
    <dxf>
      <fill>
        <patternFill>
          <bgColor rgb="FFFFFF00"/>
        </patternFill>
      </fill>
    </dxf>
    <dxf>
      <fill>
        <patternFill>
          <bgColor rgb="FF00B050"/>
        </patternFill>
      </fill>
    </dxf>
    <dxf>
      <fill>
        <patternFill>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0000"/>
          <bgColor rgb="FFFF000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theme="5"/>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5"/>
        </patternFill>
      </fill>
    </dxf>
    <dxf>
      <font>
        <sz val="11"/>
        <color rgb="FF000000"/>
        <name val="Calibri"/>
      </font>
      <fill>
        <patternFill>
          <bgColor rgb="FFED7D31"/>
        </patternFill>
      </fill>
    </dxf>
    <dxf>
      <font>
        <b/>
        <i val="0"/>
        <color rgb="FF700000"/>
      </font>
      <fill>
        <patternFill>
          <bgColor rgb="FFFF4B4B"/>
        </patternFill>
      </fill>
    </dxf>
    <dxf>
      <font>
        <b/>
        <i val="0"/>
        <color theme="7" tint="-0.499984740745262"/>
      </font>
      <fill>
        <patternFill>
          <bgColor theme="7" tint="0.59996337778862885"/>
        </patternFill>
      </fill>
    </dxf>
    <dxf>
      <font>
        <b/>
        <i val="0"/>
        <color theme="5" tint="-0.499984740745262"/>
      </font>
      <fill>
        <patternFill>
          <bgColor rgb="FFEF894B"/>
        </patternFill>
      </fill>
    </dxf>
    <dxf>
      <font>
        <b/>
        <i val="0"/>
        <color theme="9" tint="-0.499984740745262"/>
      </font>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theme="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patternFill>
      </fill>
    </dxf>
    <dxf>
      <fill>
        <patternFill>
          <bgColor rgb="FF00B050"/>
        </patternFill>
      </fill>
    </dxf>
    <dxf>
      <font>
        <sz val="11"/>
        <color rgb="FF000000"/>
        <name val="Calibri"/>
      </font>
      <fill>
        <patternFill patternType="solid">
          <fgColor rgb="FF00B050"/>
          <bgColor rgb="FF00B05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FFFF00"/>
          <bgColor rgb="FFFFFF00"/>
        </patternFill>
      </fill>
    </dxf>
    <dxf>
      <fill>
        <patternFill>
          <bgColor rgb="FFFFFF00"/>
        </patternFill>
      </fill>
    </dxf>
    <dxf>
      <fill>
        <patternFill>
          <bgColor rgb="FFFF0000"/>
        </patternFill>
      </fill>
    </dxf>
    <dxf>
      <fill>
        <patternFill>
          <bgColor rgb="FF00B050"/>
        </patternFill>
      </fill>
    </dxf>
    <dxf>
      <fill>
        <patternFill>
          <bgColor theme="5"/>
        </patternFill>
      </fill>
    </dxf>
    <dxf>
      <fill>
        <patternFill>
          <bgColor rgb="FF00B050"/>
        </patternFill>
      </fill>
    </dxf>
    <dxf>
      <fill>
        <patternFill>
          <bgColor rgb="FFFF0000"/>
        </patternFill>
      </fill>
    </dxf>
    <dxf>
      <fill>
        <patternFill>
          <bgColor theme="5"/>
        </patternFill>
      </fill>
    </dxf>
    <dxf>
      <fill>
        <patternFill>
          <bgColor rgb="FFFFFF0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18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6464.16871/CORRUPCION%20CONSTRUC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Temp/Rar$DIa6464.3972/corrupcion_comunicacione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AppData/Local/Temp/Rar$DIa6464.17866/corrupcion%20talento%20humano%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AppData/Local/Temp/Rar$DIa6464.40619/corrupcion_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AppData/Local/Temp/Rar$DIa6464.6117/corrupcion%20%20recursos%20fisicos%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AppData/Local/Temp/Rar$DIa2716.1057/corrupcion%20juridica%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Temp/Rar$DIa2716.43797/corrupcion-gestion-document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AppData/Local/Temp/Rar$DIa2716.38629/corrupcion%20tecnolog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AppData/Local/Temp/Rar$DIa2716.48301/corrupcion-control-disciplinario%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AppData/Local/Temp/Rar$DIa2716.41791/CORRUPCION%20CONTRO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ciones"/>
      <sheetName val="Criterios impacto 2"/>
      <sheetName val="Criterios impacto 1"/>
      <sheetName val="Parámetro"/>
      <sheetName val="Riesgos_PROCESO_STC"/>
      <sheetName val="Riesgos_P-SERVICIOCIUDADANO_STC"/>
    </sheetNames>
    <sheetDataSet>
      <sheetData sheetId="0" refreshError="1"/>
      <sheetData sheetId="1">
        <row r="3">
          <cell r="H3" t="str">
            <v>NO</v>
          </cell>
        </row>
      </sheetData>
      <sheetData sheetId="2">
        <row r="3">
          <cell r="H3" t="str">
            <v>NO</v>
          </cell>
        </row>
      </sheetData>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row r="12">
          <cell r="H12" t="str">
            <v>SI</v>
          </cell>
        </row>
        <row r="13">
          <cell r="H13" t="str">
            <v>SI</v>
          </cell>
        </row>
        <row r="14">
          <cell r="H14" t="str">
            <v>SI</v>
          </cell>
        </row>
        <row r="15">
          <cell r="H15" t="str">
            <v>NO</v>
          </cell>
        </row>
        <row r="16">
          <cell r="H16" t="str">
            <v>SI</v>
          </cell>
        </row>
        <row r="17">
          <cell r="H17" t="str">
            <v>NO</v>
          </cell>
        </row>
        <row r="18">
          <cell r="H18" t="str">
            <v>NO</v>
          </cell>
        </row>
        <row r="19">
          <cell r="H19" t="str">
            <v>SI</v>
          </cell>
        </row>
        <row r="20">
          <cell r="H20" t="str">
            <v>NO</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sheetData sheetId="1"/>
      <sheetData sheetId="2"/>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20">
          <cell r="H20" t="str">
            <v>NO</v>
          </cell>
        </row>
      </sheetData>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Criterios impacto 2"/>
      <sheetName val="Parámetros"/>
    </sheetNames>
    <sheetDataSet>
      <sheetData sheetId="0" refreshError="1"/>
      <sheetData sheetId="1" refreshError="1"/>
      <sheetData sheetId="2" refreshError="1"/>
      <sheetData sheetId="3">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refreshError="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43"/>
  <sheetViews>
    <sheetView tabSelected="1" zoomScale="44" zoomScaleNormal="44" zoomScaleSheetLayoutView="70" workbookViewId="0">
      <selection activeCell="B3" sqref="B3"/>
    </sheetView>
  </sheetViews>
  <sheetFormatPr baseColWidth="10" defaultColWidth="11.42578125" defaultRowHeight="20.25" x14ac:dyDescent="0.3"/>
  <cols>
    <col min="1" max="1" width="90.7109375" style="132" customWidth="1"/>
    <col min="2" max="2" width="43.7109375" style="12" bestFit="1" customWidth="1"/>
    <col min="3" max="3" width="10.140625" style="12" bestFit="1" customWidth="1"/>
    <col min="4" max="4" width="18.28515625" style="12" bestFit="1" customWidth="1"/>
    <col min="5" max="5" width="20.85546875" style="12" bestFit="1" customWidth="1"/>
    <col min="6" max="6" width="43.28515625" style="12" bestFit="1" customWidth="1"/>
    <col min="7" max="7" width="75.42578125" style="8" bestFit="1" customWidth="1"/>
    <col min="8" max="8" width="73.5703125" style="12" bestFit="1" customWidth="1"/>
    <col min="9" max="9" width="24.140625" style="12" bestFit="1" customWidth="1"/>
    <col min="10" max="10" width="62.85546875" style="12" bestFit="1" customWidth="1"/>
    <col min="11" max="11" width="15.7109375" style="12" bestFit="1" customWidth="1"/>
    <col min="12" max="12" width="16.7109375" style="129" bestFit="1" customWidth="1"/>
    <col min="13" max="13" width="18" style="12" bestFit="1" customWidth="1"/>
    <col min="14" max="14" width="86.85546875" style="12" bestFit="1" customWidth="1"/>
    <col min="15" max="15" width="62.85546875" style="12" bestFit="1" customWidth="1"/>
    <col min="16" max="16" width="50.42578125" style="12" bestFit="1" customWidth="1"/>
    <col min="17" max="17" width="144" style="12" bestFit="1" customWidth="1"/>
    <col min="18" max="18" width="123.5703125" style="12" bestFit="1" customWidth="1"/>
    <col min="19" max="19" width="114.42578125" style="12" bestFit="1" customWidth="1"/>
    <col min="20" max="20" width="90.7109375" style="12" bestFit="1" customWidth="1"/>
    <col min="21" max="21" width="80" style="12" bestFit="1" customWidth="1"/>
    <col min="22" max="22" width="173.5703125" style="12" bestFit="1" customWidth="1"/>
    <col min="23" max="23" width="28.42578125" style="130" bestFit="1" customWidth="1"/>
    <col min="24" max="24" width="31.28515625" style="130" bestFit="1" customWidth="1"/>
    <col min="25" max="25" width="16.42578125" style="130" bestFit="1" customWidth="1"/>
    <col min="26" max="26" width="22.85546875" style="130" bestFit="1" customWidth="1"/>
    <col min="27" max="27" width="28.7109375" style="130" bestFit="1" customWidth="1"/>
    <col min="28" max="28" width="67.28515625" style="130" bestFit="1" customWidth="1"/>
    <col min="29" max="29" width="29" style="130" bestFit="1" customWidth="1"/>
    <col min="30" max="30" width="28.7109375" style="130" bestFit="1" customWidth="1"/>
    <col min="31" max="31" width="62.140625" style="130" bestFit="1" customWidth="1"/>
    <col min="32" max="32" width="74.85546875" style="130" bestFit="1" customWidth="1"/>
    <col min="33" max="33" width="20.28515625" style="130" bestFit="1" customWidth="1"/>
    <col min="34" max="34" width="40.140625" style="130" bestFit="1" customWidth="1"/>
    <col min="35" max="35" width="159.5703125" style="130" bestFit="1" customWidth="1"/>
    <col min="36" max="36" width="42" style="130" bestFit="1" customWidth="1"/>
    <col min="37" max="37" width="40.7109375" style="12" bestFit="1" customWidth="1"/>
    <col min="38" max="38" width="31" style="12" bestFit="1" customWidth="1"/>
    <col min="39" max="39" width="26.140625" style="12" bestFit="1" customWidth="1"/>
    <col min="40" max="40" width="24.140625" style="12" bestFit="1" customWidth="1"/>
    <col min="41" max="41" width="24.28515625" style="12" bestFit="1" customWidth="1"/>
    <col min="42" max="42" width="15.7109375" style="12" customWidth="1"/>
    <col min="43" max="43" width="15.42578125" style="12" bestFit="1" customWidth="1"/>
    <col min="44" max="44" width="55.7109375" style="131" bestFit="1" customWidth="1"/>
    <col min="45" max="45" width="18.28515625" style="12" bestFit="1" customWidth="1"/>
    <col min="46" max="46" width="27.85546875" style="12" bestFit="1" customWidth="1"/>
    <col min="47" max="47" width="174.42578125" style="8" bestFit="1" customWidth="1"/>
    <col min="48" max="48" width="44.28515625" style="8" bestFit="1" customWidth="1"/>
    <col min="49" max="49" width="80" style="8" bestFit="1" customWidth="1"/>
    <col min="50" max="50" width="255.28515625" style="8" bestFit="1" customWidth="1"/>
    <col min="51" max="51" width="19" style="8" bestFit="1" customWidth="1"/>
    <col min="52" max="53" width="56.140625" style="8" customWidth="1"/>
    <col min="54" max="16384" width="11.42578125" style="8"/>
  </cols>
  <sheetData>
    <row r="1" spans="1:95" x14ac:dyDescent="0.3">
      <c r="A1" s="7"/>
      <c r="B1" s="8"/>
      <c r="C1" s="8"/>
      <c r="D1" s="8"/>
      <c r="E1" s="8"/>
      <c r="F1" s="8"/>
      <c r="H1" s="8"/>
      <c r="I1" s="8"/>
      <c r="J1" s="8"/>
      <c r="K1" s="8"/>
      <c r="L1" s="9"/>
      <c r="M1" s="8"/>
      <c r="N1" s="8"/>
      <c r="O1" s="8"/>
      <c r="P1" s="8"/>
      <c r="Q1" s="8"/>
      <c r="R1" s="8"/>
      <c r="S1" s="8"/>
      <c r="T1" s="8"/>
      <c r="U1" s="8"/>
      <c r="V1" s="8"/>
      <c r="W1" s="10"/>
      <c r="X1" s="10"/>
      <c r="Y1" s="10"/>
      <c r="Z1" s="10"/>
      <c r="AA1" s="10"/>
      <c r="AB1" s="10"/>
      <c r="AC1" s="10"/>
      <c r="AD1" s="10"/>
      <c r="AE1" s="10"/>
      <c r="AF1" s="10"/>
      <c r="AG1" s="10"/>
      <c r="AH1" s="10"/>
      <c r="AI1" s="10"/>
      <c r="AJ1" s="10"/>
      <c r="AK1" s="8"/>
      <c r="AL1" s="8"/>
      <c r="AM1" s="8"/>
      <c r="AN1" s="8"/>
      <c r="AO1" s="8"/>
      <c r="AP1" s="8"/>
      <c r="AQ1" s="8"/>
      <c r="AR1" s="11"/>
      <c r="AS1" s="8"/>
      <c r="AT1" s="8"/>
    </row>
    <row r="2" spans="1:95" ht="31.5" customHeight="1" x14ac:dyDescent="0.3">
      <c r="A2" s="217" t="s">
        <v>266</v>
      </c>
      <c r="B2" s="217"/>
      <c r="C2" s="217"/>
      <c r="D2" s="217"/>
      <c r="E2" s="8"/>
      <c r="F2" s="8"/>
      <c r="H2" s="8"/>
      <c r="I2" s="8"/>
      <c r="J2" s="8"/>
      <c r="K2" s="8"/>
      <c r="L2" s="9"/>
      <c r="M2" s="8"/>
      <c r="N2" s="8"/>
      <c r="O2" s="8"/>
      <c r="P2" s="8"/>
      <c r="Q2" s="8"/>
      <c r="R2" s="8"/>
      <c r="S2" s="8"/>
      <c r="T2" s="8"/>
      <c r="U2" s="8"/>
      <c r="V2" s="8"/>
      <c r="W2" s="10"/>
      <c r="X2" s="10"/>
      <c r="Y2" s="10"/>
      <c r="Z2" s="10"/>
      <c r="AA2" s="10"/>
      <c r="AB2" s="10"/>
      <c r="AC2" s="10"/>
      <c r="AD2" s="10"/>
      <c r="AE2" s="10"/>
      <c r="AF2" s="10"/>
      <c r="AG2" s="10"/>
      <c r="AH2" s="10"/>
      <c r="AI2" s="10"/>
      <c r="AJ2" s="10"/>
      <c r="AK2" s="8"/>
      <c r="AL2" s="8"/>
      <c r="AM2" s="8"/>
      <c r="AN2" s="8"/>
      <c r="AO2" s="8"/>
      <c r="AP2" s="8"/>
      <c r="AQ2" s="8"/>
      <c r="AR2" s="11"/>
      <c r="AS2" s="8"/>
      <c r="AT2" s="8"/>
    </row>
    <row r="3" spans="1:95" ht="33.6" customHeight="1" x14ac:dyDescent="0.3">
      <c r="A3" s="13"/>
      <c r="B3" s="8"/>
      <c r="C3" s="8"/>
      <c r="D3" s="8"/>
      <c r="E3" s="8"/>
      <c r="F3" s="219"/>
      <c r="G3" s="219"/>
      <c r="H3" s="219"/>
      <c r="I3" s="8"/>
      <c r="J3" s="8"/>
      <c r="K3" s="8"/>
      <c r="L3" s="9"/>
      <c r="M3" s="8"/>
      <c r="N3" s="8"/>
      <c r="O3" s="8"/>
      <c r="P3" s="8"/>
      <c r="Q3" s="8"/>
      <c r="R3" s="8"/>
      <c r="S3" s="8"/>
      <c r="T3" s="8"/>
      <c r="U3" s="220" t="s">
        <v>236</v>
      </c>
      <c r="V3" s="221"/>
      <c r="W3" s="10"/>
      <c r="X3" s="10"/>
      <c r="Y3" s="10"/>
      <c r="Z3" s="10"/>
      <c r="AA3" s="10"/>
      <c r="AB3" s="10"/>
      <c r="AC3" s="10"/>
      <c r="AD3" s="10"/>
      <c r="AE3" s="10"/>
      <c r="AF3" s="10"/>
      <c r="AG3" s="10"/>
      <c r="AH3" s="10"/>
      <c r="AI3" s="10"/>
      <c r="AJ3" s="10"/>
      <c r="AK3" s="8"/>
      <c r="AL3" s="8"/>
      <c r="AM3" s="8"/>
      <c r="AN3" s="8"/>
      <c r="AO3" s="8"/>
      <c r="AP3" s="8"/>
      <c r="AQ3" s="8"/>
      <c r="AR3" s="11"/>
      <c r="AS3" s="8"/>
      <c r="AT3" s="8"/>
      <c r="AX3" s="206" t="s">
        <v>235</v>
      </c>
      <c r="AY3" s="207"/>
      <c r="AZ3" s="159" t="s">
        <v>641</v>
      </c>
      <c r="BA3" s="159"/>
    </row>
    <row r="4" spans="1:95" s="10" customFormat="1" ht="141.94999999999999" customHeight="1" x14ac:dyDescent="0.3">
      <c r="A4" s="16" t="s">
        <v>22</v>
      </c>
      <c r="B4" s="16" t="s">
        <v>23</v>
      </c>
      <c r="C4" s="16" t="s">
        <v>24</v>
      </c>
      <c r="D4" s="16" t="s">
        <v>25</v>
      </c>
      <c r="E4" s="16" t="s">
        <v>26</v>
      </c>
      <c r="F4" s="17" t="s">
        <v>226</v>
      </c>
      <c r="G4" s="17" t="s">
        <v>227</v>
      </c>
      <c r="H4" s="17" t="s">
        <v>228</v>
      </c>
      <c r="I4" s="18" t="s">
        <v>27</v>
      </c>
      <c r="J4" s="19" t="s">
        <v>28</v>
      </c>
      <c r="K4" s="20" t="s">
        <v>29</v>
      </c>
      <c r="L4" s="16" t="s">
        <v>30</v>
      </c>
      <c r="M4" s="16" t="s">
        <v>31</v>
      </c>
      <c r="N4" s="16" t="s">
        <v>32</v>
      </c>
      <c r="O4" s="16" t="s">
        <v>33</v>
      </c>
      <c r="P4" s="17" t="s">
        <v>34</v>
      </c>
      <c r="Q4" s="18" t="s">
        <v>229</v>
      </c>
      <c r="R4" s="18" t="s">
        <v>230</v>
      </c>
      <c r="S4" s="18" t="s">
        <v>231</v>
      </c>
      <c r="T4" s="18" t="s">
        <v>35</v>
      </c>
      <c r="U4" s="21" t="s">
        <v>642</v>
      </c>
      <c r="V4" s="21" t="s">
        <v>643</v>
      </c>
      <c r="W4" s="16" t="s">
        <v>36</v>
      </c>
      <c r="X4" s="16" t="s">
        <v>37</v>
      </c>
      <c r="Y4" s="16" t="s">
        <v>38</v>
      </c>
      <c r="Z4" s="16" t="s">
        <v>39</v>
      </c>
      <c r="AA4" s="16" t="s">
        <v>40</v>
      </c>
      <c r="AB4" s="16" t="s">
        <v>41</v>
      </c>
      <c r="AC4" s="16" t="s">
        <v>42</v>
      </c>
      <c r="AD4" s="16" t="s">
        <v>43</v>
      </c>
      <c r="AE4" s="16" t="s">
        <v>44</v>
      </c>
      <c r="AF4" s="16" t="s">
        <v>45</v>
      </c>
      <c r="AG4" s="16" t="s">
        <v>46</v>
      </c>
      <c r="AH4" s="16" t="s">
        <v>47</v>
      </c>
      <c r="AI4" s="16" t="s">
        <v>48</v>
      </c>
      <c r="AJ4" s="16" t="s">
        <v>49</v>
      </c>
      <c r="AK4" s="16" t="s">
        <v>50</v>
      </c>
      <c r="AL4" s="16" t="s">
        <v>51</v>
      </c>
      <c r="AM4" s="16" t="s">
        <v>52</v>
      </c>
      <c r="AN4" s="16" t="s">
        <v>53</v>
      </c>
      <c r="AO4" s="16" t="s">
        <v>54</v>
      </c>
      <c r="AP4" s="16" t="s">
        <v>55</v>
      </c>
      <c r="AQ4" s="16" t="s">
        <v>56</v>
      </c>
      <c r="AR4" s="22" t="s">
        <v>57</v>
      </c>
      <c r="AS4" s="16" t="s">
        <v>58</v>
      </c>
      <c r="AT4" s="16" t="s">
        <v>59</v>
      </c>
      <c r="AU4" s="16" t="s">
        <v>60</v>
      </c>
      <c r="AV4" s="16" t="s">
        <v>61</v>
      </c>
      <c r="AW4" s="23" t="s">
        <v>62</v>
      </c>
      <c r="AX4" s="14" t="s">
        <v>243</v>
      </c>
      <c r="AY4" s="15" t="s">
        <v>244</v>
      </c>
      <c r="AZ4" s="159"/>
      <c r="BA4" s="159"/>
    </row>
    <row r="5" spans="1:95" s="133" customFormat="1" ht="308.45" customHeight="1" x14ac:dyDescent="0.25">
      <c r="A5" s="240" t="s">
        <v>343</v>
      </c>
      <c r="B5" s="24" t="s">
        <v>287</v>
      </c>
      <c r="C5" s="24" t="s">
        <v>65</v>
      </c>
      <c r="D5" s="24" t="s">
        <v>66</v>
      </c>
      <c r="E5" s="24" t="s">
        <v>67</v>
      </c>
      <c r="F5" s="24" t="s">
        <v>288</v>
      </c>
      <c r="G5" s="24" t="s">
        <v>289</v>
      </c>
      <c r="H5" s="25" t="s">
        <v>290</v>
      </c>
      <c r="I5" s="24" t="s">
        <v>82</v>
      </c>
      <c r="J5" s="26" t="str">
        <f>IF(K5&lt;6,"Moderado (3)",IF(K5&lt;12,"Mayor (4)","Catastrófico (5)"))</f>
        <v>Moderado (3)</v>
      </c>
      <c r="K5" s="27">
        <v>5</v>
      </c>
      <c r="L5" s="28" t="str">
        <f>IFERROR(VLOOKUP(CONCATENATE(I5,J5),[2]Parámetro!$A$56:$B$80,2,FALSE),"-")</f>
        <v>Moderado (6)</v>
      </c>
      <c r="M5" s="24" t="s">
        <v>71</v>
      </c>
      <c r="N5" s="29" t="s">
        <v>291</v>
      </c>
      <c r="O5" s="30" t="s">
        <v>292</v>
      </c>
      <c r="P5" s="24" t="s">
        <v>293</v>
      </c>
      <c r="Q5" s="24" t="s">
        <v>294</v>
      </c>
      <c r="R5" s="30" t="s">
        <v>295</v>
      </c>
      <c r="S5" s="30" t="s">
        <v>296</v>
      </c>
      <c r="T5" s="30" t="s">
        <v>297</v>
      </c>
      <c r="U5" s="31" t="s">
        <v>298</v>
      </c>
      <c r="V5" s="31" t="s">
        <v>299</v>
      </c>
      <c r="W5" s="24">
        <v>15</v>
      </c>
      <c r="X5" s="24">
        <v>15</v>
      </c>
      <c r="Y5" s="24">
        <v>15</v>
      </c>
      <c r="Z5" s="24">
        <v>15</v>
      </c>
      <c r="AA5" s="24">
        <v>15</v>
      </c>
      <c r="AB5" s="24">
        <v>15</v>
      </c>
      <c r="AC5" s="24">
        <v>10</v>
      </c>
      <c r="AD5" s="24">
        <f t="shared" ref="AD5:AD8" si="0">SUM(W5:AC5)</f>
        <v>100</v>
      </c>
      <c r="AE5" s="24" t="s">
        <v>79</v>
      </c>
      <c r="AF5" s="24" t="s">
        <v>79</v>
      </c>
      <c r="AG5" s="24" t="str">
        <f>IFERROR(VLOOKUP(CONCATENATE(AE5,AF5),[2]Parámetro!$A$2:$B$10,2,FALSE),"-")</f>
        <v>Fuerte</v>
      </c>
      <c r="AH5" s="24">
        <v>100</v>
      </c>
      <c r="AI5" s="24" t="s">
        <v>79</v>
      </c>
      <c r="AJ5" s="24" t="s">
        <v>80</v>
      </c>
      <c r="AK5" s="24" t="s">
        <v>81</v>
      </c>
      <c r="AL5" s="24">
        <v>2</v>
      </c>
      <c r="AM5" s="24">
        <v>0</v>
      </c>
      <c r="AN5" s="29" t="s">
        <v>151</v>
      </c>
      <c r="AO5" s="29" t="s">
        <v>153</v>
      </c>
      <c r="AP5" s="32" t="str">
        <f>IFERROR(VLOOKUP(CONCATENATE(AN5,AO5),[2]Parámetro!$A$56:$B$80,2,FALSE),"-")</f>
        <v>Moderado (3)</v>
      </c>
      <c r="AQ5" s="24" t="s">
        <v>84</v>
      </c>
      <c r="AR5" s="24" t="s">
        <v>300</v>
      </c>
      <c r="AS5" s="30" t="s">
        <v>301</v>
      </c>
      <c r="AT5" s="33" t="s">
        <v>282</v>
      </c>
      <c r="AU5" s="24" t="s">
        <v>302</v>
      </c>
      <c r="AV5" s="140" t="s">
        <v>303</v>
      </c>
      <c r="AW5" s="30" t="s">
        <v>304</v>
      </c>
      <c r="AX5" s="35" t="s">
        <v>305</v>
      </c>
      <c r="AY5" s="36" t="s">
        <v>306</v>
      </c>
      <c r="AZ5" s="152" t="s">
        <v>644</v>
      </c>
      <c r="BA5" s="153"/>
    </row>
    <row r="6" spans="1:95" s="133" customFormat="1" ht="297.60000000000002" customHeight="1" x14ac:dyDescent="0.25">
      <c r="A6" s="241"/>
      <c r="B6" s="24" t="s">
        <v>287</v>
      </c>
      <c r="C6" s="24" t="s">
        <v>65</v>
      </c>
      <c r="D6" s="24" t="s">
        <v>66</v>
      </c>
      <c r="E6" s="24" t="s">
        <v>67</v>
      </c>
      <c r="F6" s="30" t="s">
        <v>645</v>
      </c>
      <c r="G6" s="24" t="s">
        <v>307</v>
      </c>
      <c r="H6" s="37" t="s">
        <v>308</v>
      </c>
      <c r="I6" s="24" t="s">
        <v>82</v>
      </c>
      <c r="J6" s="26" t="str">
        <f>IF(K6&lt;6,"Moderado (3)",IF(K6&lt;12,"Mayor (4)","Catastrófico (5)"))</f>
        <v>Moderado (3)</v>
      </c>
      <c r="K6" s="27">
        <v>3</v>
      </c>
      <c r="L6" s="28" t="str">
        <f>IFERROR(VLOOKUP(CONCATENATE(I6,J6),[2]Parámetro!$A$56:$B$80,2,FALSE),"-")</f>
        <v>Moderado (6)</v>
      </c>
      <c r="M6" s="24" t="s">
        <v>71</v>
      </c>
      <c r="N6" s="24" t="s">
        <v>291</v>
      </c>
      <c r="O6" s="30" t="s">
        <v>309</v>
      </c>
      <c r="P6" s="30" t="s">
        <v>310</v>
      </c>
      <c r="Q6" s="24" t="s">
        <v>646</v>
      </c>
      <c r="R6" s="30" t="s">
        <v>311</v>
      </c>
      <c r="S6" s="24" t="s">
        <v>312</v>
      </c>
      <c r="T6" s="30" t="s">
        <v>313</v>
      </c>
      <c r="U6" s="31" t="s">
        <v>314</v>
      </c>
      <c r="V6" s="31" t="s">
        <v>315</v>
      </c>
      <c r="W6" s="24">
        <v>15</v>
      </c>
      <c r="X6" s="24">
        <v>15</v>
      </c>
      <c r="Y6" s="24">
        <v>15</v>
      </c>
      <c r="Z6" s="24">
        <v>15</v>
      </c>
      <c r="AA6" s="24">
        <v>15</v>
      </c>
      <c r="AB6" s="24">
        <v>15</v>
      </c>
      <c r="AC6" s="24">
        <v>10</v>
      </c>
      <c r="AD6" s="24">
        <f t="shared" si="0"/>
        <v>100</v>
      </c>
      <c r="AE6" s="24" t="s">
        <v>79</v>
      </c>
      <c r="AF6" s="24" t="s">
        <v>79</v>
      </c>
      <c r="AG6" s="24" t="str">
        <f>IFERROR(VLOOKUP(CONCATENATE(AE6,AF6),[2]Parámetro!$A$2:$B$10,2,FALSE),"-")</f>
        <v>Fuerte</v>
      </c>
      <c r="AH6" s="24">
        <v>100</v>
      </c>
      <c r="AI6" s="24" t="s">
        <v>79</v>
      </c>
      <c r="AJ6" s="24" t="s">
        <v>80</v>
      </c>
      <c r="AK6" s="24" t="s">
        <v>81</v>
      </c>
      <c r="AL6" s="24">
        <v>2</v>
      </c>
      <c r="AM6" s="24">
        <v>0</v>
      </c>
      <c r="AN6" s="24" t="s">
        <v>151</v>
      </c>
      <c r="AO6" s="24" t="s">
        <v>153</v>
      </c>
      <c r="AP6" s="38" t="str">
        <f>IFERROR(VLOOKUP(CONCATENATE(AN6,AO6),[2]Parámetro!$A$56:$B$80,2,FALSE),"-")</f>
        <v>Moderado (3)</v>
      </c>
      <c r="AQ6" s="24" t="s">
        <v>84</v>
      </c>
      <c r="AR6" s="24" t="s">
        <v>316</v>
      </c>
      <c r="AS6" s="30" t="s">
        <v>317</v>
      </c>
      <c r="AT6" s="33" t="s">
        <v>282</v>
      </c>
      <c r="AU6" s="30" t="s">
        <v>318</v>
      </c>
      <c r="AV6" s="243"/>
      <c r="AW6" s="30" t="s">
        <v>319</v>
      </c>
      <c r="AX6" s="39" t="s">
        <v>320</v>
      </c>
      <c r="AY6" s="36" t="s">
        <v>245</v>
      </c>
      <c r="AZ6" s="152" t="s">
        <v>647</v>
      </c>
      <c r="BA6" s="153"/>
    </row>
    <row r="7" spans="1:95" s="133" customFormat="1" ht="282.60000000000002" customHeight="1" x14ac:dyDescent="0.25">
      <c r="A7" s="241"/>
      <c r="B7" s="24" t="s">
        <v>287</v>
      </c>
      <c r="C7" s="24" t="s">
        <v>65</v>
      </c>
      <c r="D7" s="24" t="s">
        <v>66</v>
      </c>
      <c r="E7" s="24" t="s">
        <v>67</v>
      </c>
      <c r="F7" s="30" t="s">
        <v>648</v>
      </c>
      <c r="G7" s="24" t="s">
        <v>321</v>
      </c>
      <c r="H7" s="37" t="s">
        <v>322</v>
      </c>
      <c r="I7" s="24" t="s">
        <v>151</v>
      </c>
      <c r="J7" s="26" t="s">
        <v>152</v>
      </c>
      <c r="K7" s="27"/>
      <c r="L7" s="40" t="s">
        <v>165</v>
      </c>
      <c r="M7" s="24" t="s">
        <v>71</v>
      </c>
      <c r="N7" s="24" t="s">
        <v>291</v>
      </c>
      <c r="O7" s="30" t="s">
        <v>323</v>
      </c>
      <c r="P7" s="30" t="s">
        <v>324</v>
      </c>
      <c r="Q7" s="24" t="s">
        <v>649</v>
      </c>
      <c r="R7" s="30" t="s">
        <v>325</v>
      </c>
      <c r="S7" s="24" t="s">
        <v>326</v>
      </c>
      <c r="T7" s="30" t="s">
        <v>327</v>
      </c>
      <c r="U7" s="31" t="s">
        <v>327</v>
      </c>
      <c r="V7" s="31" t="s">
        <v>328</v>
      </c>
      <c r="W7" s="24">
        <v>15</v>
      </c>
      <c r="X7" s="24">
        <v>15</v>
      </c>
      <c r="Y7" s="24">
        <v>15</v>
      </c>
      <c r="Z7" s="24">
        <v>15</v>
      </c>
      <c r="AA7" s="24">
        <v>15</v>
      </c>
      <c r="AB7" s="24">
        <v>15</v>
      </c>
      <c r="AC7" s="24">
        <v>10</v>
      </c>
      <c r="AD7" s="24">
        <f t="shared" si="0"/>
        <v>100</v>
      </c>
      <c r="AE7" s="24" t="s">
        <v>79</v>
      </c>
      <c r="AF7" s="24" t="s">
        <v>79</v>
      </c>
      <c r="AG7" s="24" t="str">
        <f>IFERROR(VLOOKUP(CONCATENATE(AE7,AF7),[2]Parámetro!$A$2:$B$10,2,FALSE),"-")</f>
        <v>Fuerte</v>
      </c>
      <c r="AH7" s="24">
        <v>100</v>
      </c>
      <c r="AI7" s="24" t="s">
        <v>79</v>
      </c>
      <c r="AJ7" s="24" t="s">
        <v>80</v>
      </c>
      <c r="AK7" s="24" t="s">
        <v>81</v>
      </c>
      <c r="AL7" s="24">
        <v>2</v>
      </c>
      <c r="AM7" s="24">
        <v>0</v>
      </c>
      <c r="AN7" s="24" t="s">
        <v>151</v>
      </c>
      <c r="AO7" s="24" t="s">
        <v>152</v>
      </c>
      <c r="AP7" s="38" t="str">
        <f>IFERROR(VLOOKUP(CONCATENATE(AN7,AO7),[2]Parámetro!$A$56:$B$80,2,FALSE),"-")</f>
        <v>Alto (5)</v>
      </c>
      <c r="AQ7" s="24" t="s">
        <v>84</v>
      </c>
      <c r="AR7" s="24" t="s">
        <v>329</v>
      </c>
      <c r="AS7" s="30" t="s">
        <v>330</v>
      </c>
      <c r="AT7" s="33" t="s">
        <v>282</v>
      </c>
      <c r="AU7" s="30" t="s">
        <v>331</v>
      </c>
      <c r="AV7" s="243"/>
      <c r="AW7" s="30" t="s">
        <v>332</v>
      </c>
      <c r="AX7" s="41" t="s">
        <v>333</v>
      </c>
      <c r="AY7" s="36" t="s">
        <v>245</v>
      </c>
      <c r="AZ7" s="152" t="s">
        <v>650</v>
      </c>
      <c r="BA7" s="153"/>
    </row>
    <row r="8" spans="1:95" s="133" customFormat="1" ht="258.60000000000002" customHeight="1" x14ac:dyDescent="0.25">
      <c r="A8" s="242"/>
      <c r="B8" s="24" t="s">
        <v>287</v>
      </c>
      <c r="C8" s="24" t="s">
        <v>65</v>
      </c>
      <c r="D8" s="30" t="s">
        <v>66</v>
      </c>
      <c r="E8" s="30" t="s">
        <v>67</v>
      </c>
      <c r="F8" s="30" t="s">
        <v>334</v>
      </c>
      <c r="G8" s="24" t="s">
        <v>651</v>
      </c>
      <c r="H8" s="37" t="s">
        <v>322</v>
      </c>
      <c r="I8" s="24" t="s">
        <v>82</v>
      </c>
      <c r="J8" s="26" t="s">
        <v>152</v>
      </c>
      <c r="K8" s="27"/>
      <c r="L8" s="42" t="s">
        <v>174</v>
      </c>
      <c r="M8" s="24" t="s">
        <v>71</v>
      </c>
      <c r="N8" s="24" t="s">
        <v>291</v>
      </c>
      <c r="O8" s="30" t="s">
        <v>323</v>
      </c>
      <c r="P8" s="30" t="s">
        <v>335</v>
      </c>
      <c r="Q8" s="24" t="s">
        <v>336</v>
      </c>
      <c r="R8" s="30" t="s">
        <v>337</v>
      </c>
      <c r="S8" s="24" t="s">
        <v>326</v>
      </c>
      <c r="T8" s="30" t="s">
        <v>327</v>
      </c>
      <c r="U8" s="31" t="s">
        <v>327</v>
      </c>
      <c r="V8" s="31" t="s">
        <v>652</v>
      </c>
      <c r="W8" s="24">
        <v>15</v>
      </c>
      <c r="X8" s="24">
        <v>15</v>
      </c>
      <c r="Y8" s="24">
        <v>15</v>
      </c>
      <c r="Z8" s="24">
        <v>15</v>
      </c>
      <c r="AA8" s="24">
        <v>15</v>
      </c>
      <c r="AB8" s="24">
        <v>15</v>
      </c>
      <c r="AC8" s="24">
        <v>10</v>
      </c>
      <c r="AD8" s="24">
        <f t="shared" si="0"/>
        <v>100</v>
      </c>
      <c r="AE8" s="24" t="s">
        <v>79</v>
      </c>
      <c r="AF8" s="24" t="s">
        <v>79</v>
      </c>
      <c r="AG8" s="24" t="str">
        <f>IFERROR(VLOOKUP(CONCATENATE(AE8,AF8),[2]Parámetro!$A$2:$B$10,2,FALSE),"-")</f>
        <v>Fuerte</v>
      </c>
      <c r="AH8" s="24">
        <v>100</v>
      </c>
      <c r="AI8" s="24" t="s">
        <v>79</v>
      </c>
      <c r="AJ8" s="24" t="s">
        <v>80</v>
      </c>
      <c r="AK8" s="24" t="s">
        <v>81</v>
      </c>
      <c r="AL8" s="24">
        <v>2</v>
      </c>
      <c r="AM8" s="24">
        <v>0</v>
      </c>
      <c r="AN8" s="24" t="s">
        <v>151</v>
      </c>
      <c r="AO8" s="24" t="s">
        <v>152</v>
      </c>
      <c r="AP8" s="38" t="str">
        <f>IFERROR(VLOOKUP(CONCATENATE(AN8,AO8),[2]Parámetro!$A$56:$B$80,2,FALSE),"-")</f>
        <v>Alto (5)</v>
      </c>
      <c r="AQ8" s="24" t="s">
        <v>84</v>
      </c>
      <c r="AR8" s="24" t="s">
        <v>338</v>
      </c>
      <c r="AS8" s="30" t="s">
        <v>330</v>
      </c>
      <c r="AT8" s="33" t="s">
        <v>282</v>
      </c>
      <c r="AU8" s="30" t="s">
        <v>339</v>
      </c>
      <c r="AV8" s="141"/>
      <c r="AW8" s="34" t="s">
        <v>340</v>
      </c>
      <c r="AX8" s="41" t="s">
        <v>341</v>
      </c>
      <c r="AY8" s="36" t="s">
        <v>245</v>
      </c>
      <c r="AZ8" s="152" t="s">
        <v>653</v>
      </c>
      <c r="BA8" s="153"/>
    </row>
    <row r="9" spans="1:95" s="134" customFormat="1" ht="167.45" customHeight="1" x14ac:dyDescent="0.3">
      <c r="A9" s="224" t="s">
        <v>286</v>
      </c>
      <c r="B9" s="212" t="s">
        <v>267</v>
      </c>
      <c r="C9" s="225" t="s">
        <v>65</v>
      </c>
      <c r="D9" s="226" t="s">
        <v>66</v>
      </c>
      <c r="E9" s="223" t="s">
        <v>67</v>
      </c>
      <c r="F9" s="223" t="s">
        <v>268</v>
      </c>
      <c r="G9" s="211" t="s">
        <v>269</v>
      </c>
      <c r="H9" s="212" t="s">
        <v>270</v>
      </c>
      <c r="I9" s="223" t="s">
        <v>82</v>
      </c>
      <c r="J9" s="174" t="str">
        <f>IF(K9&lt;6,"Moderado (3)",IF(K9&lt;12,"Mayor (4)","Catastrófico (5)"))</f>
        <v>Mayor (4)</v>
      </c>
      <c r="K9" s="218">
        <v>7</v>
      </c>
      <c r="L9" s="224" t="str">
        <f>VLOOKUP(CONCATENATE(I9,J9),[3]Parámetros!$A$56:$B$80,2,FALSE)</f>
        <v>Alto (8)</v>
      </c>
      <c r="M9" s="225" t="s">
        <v>203</v>
      </c>
      <c r="N9" s="225" t="s">
        <v>654</v>
      </c>
      <c r="O9" s="225" t="s">
        <v>271</v>
      </c>
      <c r="P9" s="209" t="s">
        <v>272</v>
      </c>
      <c r="Q9" s="210" t="s">
        <v>273</v>
      </c>
      <c r="R9" s="211" t="s">
        <v>274</v>
      </c>
      <c r="S9" s="212" t="s">
        <v>275</v>
      </c>
      <c r="T9" s="212" t="s">
        <v>276</v>
      </c>
      <c r="U9" s="213" t="s">
        <v>277</v>
      </c>
      <c r="V9" s="213" t="s">
        <v>278</v>
      </c>
      <c r="W9" s="215">
        <v>15</v>
      </c>
      <c r="X9" s="215">
        <v>15</v>
      </c>
      <c r="Y9" s="215">
        <v>15</v>
      </c>
      <c r="Z9" s="215">
        <v>10</v>
      </c>
      <c r="AA9" s="215">
        <v>15</v>
      </c>
      <c r="AB9" s="215">
        <v>15</v>
      </c>
      <c r="AC9" s="215">
        <v>10</v>
      </c>
      <c r="AD9" s="215">
        <f t="shared" ref="AD9" si="1">SUM(W9:AC9)</f>
        <v>95</v>
      </c>
      <c r="AE9" s="215" t="s">
        <v>130</v>
      </c>
      <c r="AF9" s="215" t="s">
        <v>79</v>
      </c>
      <c r="AG9" s="215" t="str">
        <f>VLOOKUP(CONCATENATE(AE9,AF9),[3]Parámetros!$A$2:$B$10,2,FALSE)</f>
        <v>Moderado</v>
      </c>
      <c r="AH9" s="215">
        <v>50</v>
      </c>
      <c r="AI9" s="215" t="s">
        <v>130</v>
      </c>
      <c r="AJ9" s="215" t="s">
        <v>81</v>
      </c>
      <c r="AK9" s="215" t="s">
        <v>279</v>
      </c>
      <c r="AL9" s="215">
        <v>0</v>
      </c>
      <c r="AM9" s="215">
        <v>0</v>
      </c>
      <c r="AN9" s="251" t="s">
        <v>82</v>
      </c>
      <c r="AO9" s="251" t="s">
        <v>83</v>
      </c>
      <c r="AP9" s="252" t="str">
        <f>VLOOKUP(CONCATENATE(AN9,AO9),[3]Parámetros!$A$56:$B$80,2,FALSE)</f>
        <v>Alto (8)</v>
      </c>
      <c r="AQ9" s="225" t="s">
        <v>84</v>
      </c>
      <c r="AR9" s="164" t="s">
        <v>280</v>
      </c>
      <c r="AS9" s="210" t="s">
        <v>281</v>
      </c>
      <c r="AT9" s="250" t="s">
        <v>282</v>
      </c>
      <c r="AU9" s="223" t="s">
        <v>283</v>
      </c>
      <c r="AV9" s="211" t="s">
        <v>655</v>
      </c>
      <c r="AW9" s="215" t="s">
        <v>284</v>
      </c>
      <c r="AX9" s="236" t="s">
        <v>285</v>
      </c>
      <c r="AY9" s="238" t="s">
        <v>245</v>
      </c>
      <c r="AZ9" s="144" t="s">
        <v>656</v>
      </c>
      <c r="BA9" s="145"/>
    </row>
    <row r="10" spans="1:95" s="134" customFormat="1" ht="145.5" customHeight="1" x14ac:dyDescent="0.3">
      <c r="A10" s="224"/>
      <c r="B10" s="212"/>
      <c r="C10" s="225"/>
      <c r="D10" s="226"/>
      <c r="E10" s="223"/>
      <c r="F10" s="223"/>
      <c r="G10" s="211"/>
      <c r="H10" s="212"/>
      <c r="I10" s="223"/>
      <c r="J10" s="174"/>
      <c r="K10" s="218"/>
      <c r="L10" s="224"/>
      <c r="M10" s="225"/>
      <c r="N10" s="225"/>
      <c r="O10" s="225"/>
      <c r="P10" s="209"/>
      <c r="Q10" s="210"/>
      <c r="R10" s="211"/>
      <c r="S10" s="212"/>
      <c r="T10" s="212"/>
      <c r="U10" s="214"/>
      <c r="V10" s="214"/>
      <c r="W10" s="215"/>
      <c r="X10" s="215"/>
      <c r="Y10" s="215"/>
      <c r="Z10" s="215"/>
      <c r="AA10" s="215"/>
      <c r="AB10" s="215"/>
      <c r="AC10" s="215"/>
      <c r="AD10" s="215"/>
      <c r="AE10" s="215"/>
      <c r="AF10" s="215"/>
      <c r="AG10" s="215"/>
      <c r="AH10" s="215"/>
      <c r="AI10" s="215"/>
      <c r="AJ10" s="215"/>
      <c r="AK10" s="215"/>
      <c r="AL10" s="215"/>
      <c r="AM10" s="215"/>
      <c r="AN10" s="251"/>
      <c r="AO10" s="251"/>
      <c r="AP10" s="252"/>
      <c r="AQ10" s="225"/>
      <c r="AR10" s="165"/>
      <c r="AS10" s="210"/>
      <c r="AT10" s="250"/>
      <c r="AU10" s="223"/>
      <c r="AV10" s="211"/>
      <c r="AW10" s="215"/>
      <c r="AX10" s="237"/>
      <c r="AY10" s="239"/>
      <c r="AZ10" s="146"/>
      <c r="BA10" s="147"/>
    </row>
    <row r="11" spans="1:95" s="134" customFormat="1" ht="294.95" customHeight="1" x14ac:dyDescent="0.3">
      <c r="A11" s="247" t="s">
        <v>398</v>
      </c>
      <c r="B11" s="248" t="s">
        <v>267</v>
      </c>
      <c r="C11" s="248" t="s">
        <v>65</v>
      </c>
      <c r="D11" s="249" t="s">
        <v>66</v>
      </c>
      <c r="E11" s="248" t="s">
        <v>67</v>
      </c>
      <c r="F11" s="48" t="s">
        <v>344</v>
      </c>
      <c r="G11" s="49" t="s">
        <v>345</v>
      </c>
      <c r="H11" s="50" t="s">
        <v>346</v>
      </c>
      <c r="I11" s="46" t="s">
        <v>90</v>
      </c>
      <c r="J11" s="51" t="s">
        <v>153</v>
      </c>
      <c r="K11" s="52">
        <v>5</v>
      </c>
      <c r="L11" s="53" t="s">
        <v>188</v>
      </c>
      <c r="M11" s="50" t="s">
        <v>71</v>
      </c>
      <c r="N11" s="50" t="s">
        <v>347</v>
      </c>
      <c r="O11" s="49" t="s">
        <v>348</v>
      </c>
      <c r="P11" s="50" t="s">
        <v>349</v>
      </c>
      <c r="Q11" s="48" t="s">
        <v>350</v>
      </c>
      <c r="R11" s="48" t="s">
        <v>351</v>
      </c>
      <c r="S11" s="54" t="s">
        <v>352</v>
      </c>
      <c r="T11" s="48" t="s">
        <v>353</v>
      </c>
      <c r="U11" s="55" t="s">
        <v>354</v>
      </c>
      <c r="V11" s="56" t="s">
        <v>355</v>
      </c>
      <c r="W11" s="50">
        <v>15</v>
      </c>
      <c r="X11" s="50">
        <v>15</v>
      </c>
      <c r="Y11" s="50">
        <v>15</v>
      </c>
      <c r="Z11" s="49">
        <v>15</v>
      </c>
      <c r="AA11" s="50">
        <v>15</v>
      </c>
      <c r="AB11" s="50">
        <v>15</v>
      </c>
      <c r="AC11" s="50">
        <v>10</v>
      </c>
      <c r="AD11" s="50">
        <v>100</v>
      </c>
      <c r="AE11" s="49" t="s">
        <v>79</v>
      </c>
      <c r="AF11" s="50" t="s">
        <v>79</v>
      </c>
      <c r="AG11" s="50" t="s">
        <v>79</v>
      </c>
      <c r="AH11" s="49">
        <v>100</v>
      </c>
      <c r="AI11" s="49" t="s">
        <v>79</v>
      </c>
      <c r="AJ11" s="57" t="s">
        <v>80</v>
      </c>
      <c r="AK11" s="50" t="s">
        <v>202</v>
      </c>
      <c r="AL11" s="50">
        <v>2</v>
      </c>
      <c r="AM11" s="50">
        <v>0</v>
      </c>
      <c r="AN11" s="57" t="s">
        <v>82</v>
      </c>
      <c r="AO11" s="57" t="s">
        <v>153</v>
      </c>
      <c r="AP11" s="58" t="s">
        <v>170</v>
      </c>
      <c r="AQ11" s="50" t="s">
        <v>84</v>
      </c>
      <c r="AR11" s="59" t="s">
        <v>356</v>
      </c>
      <c r="AS11" s="49" t="s">
        <v>357</v>
      </c>
      <c r="AT11" s="60">
        <v>45275</v>
      </c>
      <c r="AU11" s="61" t="s">
        <v>358</v>
      </c>
      <c r="AV11" s="244" t="s">
        <v>359</v>
      </c>
      <c r="AW11" s="62" t="s">
        <v>360</v>
      </c>
      <c r="AX11" s="63" t="s">
        <v>361</v>
      </c>
      <c r="AY11" s="64" t="s">
        <v>245</v>
      </c>
      <c r="AZ11" s="150" t="s">
        <v>657</v>
      </c>
      <c r="BA11" s="151"/>
      <c r="BB11" s="65"/>
      <c r="BC11" s="65"/>
      <c r="BD11" s="65"/>
      <c r="BE11" s="65"/>
      <c r="BF11" s="65"/>
      <c r="BG11" s="65"/>
      <c r="BH11" s="65"/>
      <c r="BI11" s="65"/>
      <c r="BJ11" s="65"/>
      <c r="BK11" s="65"/>
      <c r="BL11" s="65"/>
      <c r="BM11" s="65"/>
      <c r="BN11" s="65"/>
    </row>
    <row r="12" spans="1:95" s="134" customFormat="1" ht="296.45" customHeight="1" x14ac:dyDescent="0.3">
      <c r="A12" s="247"/>
      <c r="B12" s="248"/>
      <c r="C12" s="248"/>
      <c r="D12" s="249"/>
      <c r="E12" s="248"/>
      <c r="F12" s="49" t="s">
        <v>362</v>
      </c>
      <c r="G12" s="49" t="s">
        <v>363</v>
      </c>
      <c r="H12" s="46" t="s">
        <v>364</v>
      </c>
      <c r="I12" s="47" t="s">
        <v>365</v>
      </c>
      <c r="J12" s="51" t="s">
        <v>153</v>
      </c>
      <c r="K12" s="52">
        <v>3</v>
      </c>
      <c r="L12" s="28" t="s">
        <v>366</v>
      </c>
      <c r="M12" s="47" t="s">
        <v>99</v>
      </c>
      <c r="N12" s="50" t="s">
        <v>367</v>
      </c>
      <c r="O12" s="46" t="s">
        <v>368</v>
      </c>
      <c r="P12" s="50" t="s">
        <v>349</v>
      </c>
      <c r="Q12" s="61" t="s">
        <v>369</v>
      </c>
      <c r="R12" s="50" t="s">
        <v>370</v>
      </c>
      <c r="S12" s="46" t="s">
        <v>371</v>
      </c>
      <c r="T12" s="50" t="s">
        <v>372</v>
      </c>
      <c r="U12" s="66" t="s">
        <v>354</v>
      </c>
      <c r="V12" s="67" t="s">
        <v>702</v>
      </c>
      <c r="W12" s="47">
        <v>15</v>
      </c>
      <c r="X12" s="47">
        <v>15</v>
      </c>
      <c r="Y12" s="47">
        <v>15</v>
      </c>
      <c r="Z12" s="47">
        <v>15</v>
      </c>
      <c r="AA12" s="47">
        <v>15</v>
      </c>
      <c r="AB12" s="47">
        <v>15</v>
      </c>
      <c r="AC12" s="47">
        <v>5</v>
      </c>
      <c r="AD12" s="47">
        <v>95</v>
      </c>
      <c r="AE12" s="47" t="s">
        <v>373</v>
      </c>
      <c r="AF12" s="47" t="s">
        <v>373</v>
      </c>
      <c r="AG12" s="47" t="s">
        <v>373</v>
      </c>
      <c r="AH12" s="47">
        <v>50</v>
      </c>
      <c r="AI12" s="47" t="s">
        <v>373</v>
      </c>
      <c r="AJ12" s="47" t="s">
        <v>374</v>
      </c>
      <c r="AK12" s="47" t="s">
        <v>375</v>
      </c>
      <c r="AL12" s="47">
        <v>1</v>
      </c>
      <c r="AM12" s="47">
        <v>0</v>
      </c>
      <c r="AN12" s="57" t="s">
        <v>151</v>
      </c>
      <c r="AO12" s="57" t="s">
        <v>153</v>
      </c>
      <c r="AP12" s="58" t="s">
        <v>153</v>
      </c>
      <c r="AQ12" s="46" t="s">
        <v>84</v>
      </c>
      <c r="AR12" s="49" t="s">
        <v>376</v>
      </c>
      <c r="AS12" s="46" t="s">
        <v>377</v>
      </c>
      <c r="AT12" s="60">
        <v>45275</v>
      </c>
      <c r="AU12" s="46" t="s">
        <v>378</v>
      </c>
      <c r="AV12" s="245"/>
      <c r="AW12" s="49" t="s">
        <v>379</v>
      </c>
      <c r="AX12" s="63" t="s">
        <v>380</v>
      </c>
      <c r="AY12" s="68" t="s">
        <v>245</v>
      </c>
      <c r="AZ12" s="150" t="s">
        <v>658</v>
      </c>
      <c r="BA12" s="151"/>
      <c r="BB12" s="69"/>
      <c r="BC12" s="69"/>
      <c r="BD12" s="69"/>
      <c r="BE12" s="69"/>
      <c r="BF12" s="69"/>
      <c r="BG12" s="69"/>
      <c r="BH12" s="69"/>
      <c r="BI12" s="69"/>
      <c r="BJ12" s="69"/>
      <c r="BK12" s="69"/>
      <c r="BL12" s="69"/>
      <c r="BM12" s="69"/>
      <c r="BN12" s="69"/>
    </row>
    <row r="13" spans="1:95" s="134" customFormat="1" ht="297.95" customHeight="1" x14ac:dyDescent="0.3">
      <c r="A13" s="247"/>
      <c r="B13" s="46" t="s">
        <v>267</v>
      </c>
      <c r="C13" s="46" t="s">
        <v>65</v>
      </c>
      <c r="D13" s="47" t="s">
        <v>381</v>
      </c>
      <c r="E13" s="46" t="s">
        <v>67</v>
      </c>
      <c r="F13" s="48" t="s">
        <v>382</v>
      </c>
      <c r="G13" s="48" t="s">
        <v>383</v>
      </c>
      <c r="H13" s="50" t="s">
        <v>346</v>
      </c>
      <c r="I13" s="46" t="s">
        <v>82</v>
      </c>
      <c r="J13" s="51" t="s">
        <v>83</v>
      </c>
      <c r="K13" s="52">
        <v>8</v>
      </c>
      <c r="L13" s="53" t="s">
        <v>172</v>
      </c>
      <c r="M13" s="50" t="s">
        <v>71</v>
      </c>
      <c r="N13" s="50" t="s">
        <v>384</v>
      </c>
      <c r="O13" s="49" t="s">
        <v>385</v>
      </c>
      <c r="P13" s="49" t="s">
        <v>386</v>
      </c>
      <c r="Q13" s="49" t="s">
        <v>387</v>
      </c>
      <c r="R13" s="49" t="s">
        <v>388</v>
      </c>
      <c r="S13" s="49" t="s">
        <v>389</v>
      </c>
      <c r="T13" s="49" t="s">
        <v>390</v>
      </c>
      <c r="U13" s="55" t="s">
        <v>391</v>
      </c>
      <c r="V13" s="56" t="s">
        <v>392</v>
      </c>
      <c r="W13" s="50">
        <v>15</v>
      </c>
      <c r="X13" s="50">
        <v>15</v>
      </c>
      <c r="Y13" s="50">
        <v>15</v>
      </c>
      <c r="Z13" s="49">
        <v>15</v>
      </c>
      <c r="AA13" s="50">
        <v>15</v>
      </c>
      <c r="AB13" s="50">
        <v>15</v>
      </c>
      <c r="AC13" s="50">
        <v>10</v>
      </c>
      <c r="AD13" s="50">
        <v>100</v>
      </c>
      <c r="AE13" s="49" t="s">
        <v>79</v>
      </c>
      <c r="AF13" s="50" t="s">
        <v>79</v>
      </c>
      <c r="AG13" s="50" t="s">
        <v>79</v>
      </c>
      <c r="AH13" s="49">
        <v>100</v>
      </c>
      <c r="AI13" s="49" t="s">
        <v>79</v>
      </c>
      <c r="AJ13" s="57" t="s">
        <v>80</v>
      </c>
      <c r="AK13" s="50" t="s">
        <v>81</v>
      </c>
      <c r="AL13" s="50">
        <v>2</v>
      </c>
      <c r="AM13" s="50">
        <v>0</v>
      </c>
      <c r="AN13" s="57" t="s">
        <v>151</v>
      </c>
      <c r="AO13" s="57" t="s">
        <v>83</v>
      </c>
      <c r="AP13" s="38" t="s">
        <v>163</v>
      </c>
      <c r="AQ13" s="50" t="s">
        <v>84</v>
      </c>
      <c r="AR13" s="59" t="s">
        <v>393</v>
      </c>
      <c r="AS13" s="48" t="s">
        <v>394</v>
      </c>
      <c r="AT13" s="70">
        <v>45275</v>
      </c>
      <c r="AU13" s="61" t="s">
        <v>395</v>
      </c>
      <c r="AV13" s="246"/>
      <c r="AW13" s="49" t="s">
        <v>396</v>
      </c>
      <c r="AX13" s="63" t="s">
        <v>397</v>
      </c>
      <c r="AY13" s="68" t="s">
        <v>245</v>
      </c>
      <c r="AZ13" s="150" t="s">
        <v>659</v>
      </c>
      <c r="BA13" s="151"/>
      <c r="BB13" s="69"/>
      <c r="BC13" s="69"/>
      <c r="BD13" s="69"/>
      <c r="BE13" s="69"/>
      <c r="BF13" s="69"/>
      <c r="BG13" s="69"/>
      <c r="BH13" s="69"/>
      <c r="BI13" s="69"/>
      <c r="BJ13" s="69"/>
      <c r="BK13" s="69"/>
      <c r="BL13" s="69"/>
      <c r="BM13" s="69"/>
      <c r="BN13" s="69"/>
    </row>
    <row r="14" spans="1:95" ht="277.5" customHeight="1" x14ac:dyDescent="0.3">
      <c r="A14" s="71" t="s">
        <v>419</v>
      </c>
      <c r="B14" s="46" t="s">
        <v>267</v>
      </c>
      <c r="C14" s="46" t="s">
        <v>65</v>
      </c>
      <c r="D14" s="47" t="s">
        <v>66</v>
      </c>
      <c r="E14" s="46" t="s">
        <v>67</v>
      </c>
      <c r="F14" s="48" t="s">
        <v>399</v>
      </c>
      <c r="G14" s="48" t="s">
        <v>400</v>
      </c>
      <c r="H14" s="50" t="s">
        <v>401</v>
      </c>
      <c r="I14" s="46" t="s">
        <v>82</v>
      </c>
      <c r="J14" s="51" t="e">
        <f>IF(K14&lt;6,"Moderado (3)",IF(K14&lt;12,"Mayor (4)","Catastrófico (5)"))</f>
        <v>#VALUE!</v>
      </c>
      <c r="K14" s="72" t="e">
        <f>COUNTIF('[4]Criterios impacto'!H12:H30,"SI")</f>
        <v>#VALUE!</v>
      </c>
      <c r="L14" s="53" t="s">
        <v>172</v>
      </c>
      <c r="M14" s="25" t="s">
        <v>203</v>
      </c>
      <c r="N14" s="25" t="s">
        <v>402</v>
      </c>
      <c r="O14" s="25" t="s">
        <v>403</v>
      </c>
      <c r="P14" s="25" t="s">
        <v>404</v>
      </c>
      <c r="Q14" s="29" t="s">
        <v>405</v>
      </c>
      <c r="R14" s="25" t="s">
        <v>406</v>
      </c>
      <c r="S14" s="29" t="s">
        <v>407</v>
      </c>
      <c r="T14" s="29" t="s">
        <v>408</v>
      </c>
      <c r="U14" s="73" t="s">
        <v>409</v>
      </c>
      <c r="V14" s="73" t="s">
        <v>410</v>
      </c>
      <c r="W14" s="74">
        <v>15</v>
      </c>
      <c r="X14" s="74">
        <v>15</v>
      </c>
      <c r="Y14" s="74">
        <v>15</v>
      </c>
      <c r="Z14" s="74">
        <v>10</v>
      </c>
      <c r="AA14" s="74">
        <v>15</v>
      </c>
      <c r="AB14" s="74">
        <v>15</v>
      </c>
      <c r="AC14" s="74">
        <v>10</v>
      </c>
      <c r="AD14" s="37">
        <f t="shared" ref="AD14" si="2">SUM(W14:AC14)</f>
        <v>95</v>
      </c>
      <c r="AE14" s="74" t="s">
        <v>130</v>
      </c>
      <c r="AF14" s="74" t="s">
        <v>79</v>
      </c>
      <c r="AG14" s="74" t="s">
        <v>130</v>
      </c>
      <c r="AH14" s="74">
        <v>50</v>
      </c>
      <c r="AI14" s="74" t="s">
        <v>130</v>
      </c>
      <c r="AJ14" s="74" t="s">
        <v>80</v>
      </c>
      <c r="AK14" s="74" t="s">
        <v>411</v>
      </c>
      <c r="AL14" s="74">
        <v>1</v>
      </c>
      <c r="AM14" s="74">
        <v>0</v>
      </c>
      <c r="AN14" s="75" t="s">
        <v>412</v>
      </c>
      <c r="AO14" s="75" t="s">
        <v>413</v>
      </c>
      <c r="AP14" s="76" t="s">
        <v>414</v>
      </c>
      <c r="AQ14" s="24" t="s">
        <v>84</v>
      </c>
      <c r="AR14" s="24" t="s">
        <v>415</v>
      </c>
      <c r="AS14" s="24" t="s">
        <v>416</v>
      </c>
      <c r="AT14" s="24" t="s">
        <v>225</v>
      </c>
      <c r="AU14" s="24" t="s">
        <v>660</v>
      </c>
      <c r="AV14" s="29" t="s">
        <v>417</v>
      </c>
      <c r="AW14" s="77" t="s">
        <v>703</v>
      </c>
      <c r="AX14" s="41" t="s">
        <v>418</v>
      </c>
      <c r="AY14" s="78" t="s">
        <v>2</v>
      </c>
      <c r="AZ14" s="150" t="s">
        <v>661</v>
      </c>
      <c r="BA14" s="151"/>
    </row>
    <row r="15" spans="1:95" s="98" customFormat="1" ht="409.6" customHeight="1" x14ac:dyDescent="0.25">
      <c r="A15" s="79" t="s">
        <v>439</v>
      </c>
      <c r="B15" s="37" t="s">
        <v>64</v>
      </c>
      <c r="C15" s="37" t="s">
        <v>65</v>
      </c>
      <c r="D15" s="80" t="s">
        <v>66</v>
      </c>
      <c r="E15" s="81" t="s">
        <v>67</v>
      </c>
      <c r="F15" s="82" t="s">
        <v>420</v>
      </c>
      <c r="G15" s="83" t="s">
        <v>662</v>
      </c>
      <c r="H15" s="82" t="s">
        <v>421</v>
      </c>
      <c r="I15" s="84" t="s">
        <v>151</v>
      </c>
      <c r="J15" s="26" t="e">
        <f>IF(K15&lt;6,"Moderado (3)",IF(K15&lt;12,"Mayor (4)","Catastrófico (5)"))</f>
        <v>#VALUE!</v>
      </c>
      <c r="K15" s="72" t="e">
        <f>COUNTIF('[5]Criterios impacto 1'!H13:H31,"SI")</f>
        <v>#VALUE!</v>
      </c>
      <c r="L15" s="79" t="s">
        <v>422</v>
      </c>
      <c r="M15" s="82" t="s">
        <v>71</v>
      </c>
      <c r="N15" s="82" t="s">
        <v>423</v>
      </c>
      <c r="O15" s="82" t="s">
        <v>424</v>
      </c>
      <c r="P15" s="82" t="s">
        <v>425</v>
      </c>
      <c r="Q15" s="82" t="s">
        <v>426</v>
      </c>
      <c r="R15" s="82" t="s">
        <v>663</v>
      </c>
      <c r="S15" s="82" t="s">
        <v>427</v>
      </c>
      <c r="T15" s="82" t="s">
        <v>428</v>
      </c>
      <c r="U15" s="85" t="s">
        <v>664</v>
      </c>
      <c r="V15" s="85" t="s">
        <v>429</v>
      </c>
      <c r="W15" s="37">
        <v>15</v>
      </c>
      <c r="X15" s="37">
        <v>15</v>
      </c>
      <c r="Y15" s="37">
        <v>15</v>
      </c>
      <c r="Z15" s="37">
        <v>15</v>
      </c>
      <c r="AA15" s="37">
        <v>15</v>
      </c>
      <c r="AB15" s="37">
        <v>15</v>
      </c>
      <c r="AC15" s="37">
        <v>10</v>
      </c>
      <c r="AD15" s="37">
        <f>SUM(W15:AC15)</f>
        <v>100</v>
      </c>
      <c r="AE15" s="37" t="s">
        <v>79</v>
      </c>
      <c r="AF15" s="37" t="s">
        <v>79</v>
      </c>
      <c r="AG15" s="37" t="str">
        <f>VLOOKUP(CONCATENATE(AE15,AF15),[5]Parámetros!$A$2:$B$10,2,0)</f>
        <v>Fuerte</v>
      </c>
      <c r="AH15" s="37">
        <v>100</v>
      </c>
      <c r="AI15" s="37" t="s">
        <v>130</v>
      </c>
      <c r="AJ15" s="37" t="s">
        <v>80</v>
      </c>
      <c r="AK15" s="37" t="s">
        <v>81</v>
      </c>
      <c r="AL15" s="37">
        <v>1</v>
      </c>
      <c r="AM15" s="37">
        <f>VLOOKUP(CONCATENATE(AI15,AJ15,AK15),[5]Parámetros!$A$27:$B$38,2,0)</f>
        <v>0</v>
      </c>
      <c r="AN15" s="86" t="s">
        <v>151</v>
      </c>
      <c r="AO15" s="86" t="s">
        <v>422</v>
      </c>
      <c r="AP15" s="87" t="s">
        <v>430</v>
      </c>
      <c r="AQ15" s="37" t="s">
        <v>84</v>
      </c>
      <c r="AR15" s="88" t="s">
        <v>431</v>
      </c>
      <c r="AS15" s="89" t="s">
        <v>432</v>
      </c>
      <c r="AT15" s="37" t="s">
        <v>433</v>
      </c>
      <c r="AU15" s="90" t="s">
        <v>434</v>
      </c>
      <c r="AV15" s="81" t="s">
        <v>435</v>
      </c>
      <c r="AW15" s="30" t="s">
        <v>436</v>
      </c>
      <c r="AX15" s="91" t="s">
        <v>437</v>
      </c>
      <c r="AY15" s="92" t="s">
        <v>438</v>
      </c>
      <c r="AZ15" s="150" t="s">
        <v>665</v>
      </c>
      <c r="BA15" s="151"/>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row>
    <row r="16" spans="1:95" s="98" customFormat="1" ht="163.5" customHeight="1" x14ac:dyDescent="0.25">
      <c r="A16" s="182" t="s">
        <v>508</v>
      </c>
      <c r="B16" s="229" t="s">
        <v>267</v>
      </c>
      <c r="C16" s="230" t="s">
        <v>65</v>
      </c>
      <c r="D16" s="232" t="s">
        <v>66</v>
      </c>
      <c r="E16" s="234" t="s">
        <v>67</v>
      </c>
      <c r="F16" s="93" t="s">
        <v>440</v>
      </c>
      <c r="G16" s="234" t="s">
        <v>441</v>
      </c>
      <c r="H16" s="234" t="s">
        <v>442</v>
      </c>
      <c r="I16" s="234" t="s">
        <v>151</v>
      </c>
      <c r="J16" s="262" t="s">
        <v>83</v>
      </c>
      <c r="K16" s="263">
        <v>8</v>
      </c>
      <c r="L16" s="182" t="s">
        <v>163</v>
      </c>
      <c r="M16" s="82" t="s">
        <v>71</v>
      </c>
      <c r="N16" s="256" t="s">
        <v>443</v>
      </c>
      <c r="O16" s="82" t="s">
        <v>444</v>
      </c>
      <c r="P16" s="82" t="s">
        <v>445</v>
      </c>
      <c r="Q16" s="82" t="s">
        <v>446</v>
      </c>
      <c r="R16" s="82" t="s">
        <v>447</v>
      </c>
      <c r="S16" s="82" t="s">
        <v>448</v>
      </c>
      <c r="T16" s="82" t="s">
        <v>666</v>
      </c>
      <c r="U16" s="85" t="s">
        <v>449</v>
      </c>
      <c r="V16" s="85" t="s">
        <v>667</v>
      </c>
      <c r="W16" s="95">
        <v>15</v>
      </c>
      <c r="X16" s="95">
        <v>15</v>
      </c>
      <c r="Y16" s="95">
        <v>15</v>
      </c>
      <c r="Z16" s="95">
        <v>15</v>
      </c>
      <c r="AA16" s="95">
        <v>15</v>
      </c>
      <c r="AB16" s="95">
        <v>15</v>
      </c>
      <c r="AC16" s="95">
        <v>10</v>
      </c>
      <c r="AD16" s="37">
        <f t="shared" ref="AD16:AD21" si="3">SUM(W16:AC16)</f>
        <v>100</v>
      </c>
      <c r="AE16" s="37" t="str">
        <f t="shared" ref="AE16:AE17" si="4">_xlfn.IFS(AD16&lt;=85,"Débil",AD16&gt;=96,"Fuerte",AD16&gt;=86,"Moderado")</f>
        <v>Fuerte</v>
      </c>
      <c r="AF16" s="37" t="s">
        <v>79</v>
      </c>
      <c r="AG16" s="37" t="str">
        <f>VLOOKUP(CONCATENATE(AE16,AF16),[6]Parámetros!$A$2:$B$10,2,FALSE)</f>
        <v>Fuerte</v>
      </c>
      <c r="AH16" s="37">
        <f t="shared" ref="AH16:AH17" si="5">_xlfn.IFS(AG16="Fuerte",100,AG16="Moderado",50,AG16="Débil",0)</f>
        <v>100</v>
      </c>
      <c r="AI16" s="169" t="str">
        <f>_xlfn.IFS(AVERAGE(AH16:AH17)=100,"Fuerte",AVERAGE(AH16)&lt;50,"Débil",AVERAGE(AH16)&gt;=50,"Moderado")</f>
        <v>Fuerte</v>
      </c>
      <c r="AJ16" s="37" t="s">
        <v>80</v>
      </c>
      <c r="AK16" s="96" t="s">
        <v>81</v>
      </c>
      <c r="AL16" s="37">
        <f>VLOOKUP(CONCATENATE(AI16,AJ16,AK16),[6]Parámetros!$A$13:$B$24,2,FALSE)</f>
        <v>2</v>
      </c>
      <c r="AM16" s="37">
        <f>VLOOKUP(CONCATENATE(AI16,AJ16,AK16),[6]Parámetros!$A$27:$B$38,2,FALSE)</f>
        <v>0</v>
      </c>
      <c r="AN16" s="265" t="s">
        <v>151</v>
      </c>
      <c r="AO16" s="265" t="s">
        <v>83</v>
      </c>
      <c r="AP16" s="253" t="str">
        <f>VLOOKUP(CONCATENATE(AN16,AO16),[6]Parámetros!$A$56:$B$80,2,FALSE)</f>
        <v>Alto (4)</v>
      </c>
      <c r="AQ16" s="169" t="s">
        <v>84</v>
      </c>
      <c r="AR16" s="97" t="s">
        <v>704</v>
      </c>
      <c r="AS16" s="176" t="s">
        <v>450</v>
      </c>
      <c r="AT16" s="93" t="s">
        <v>451</v>
      </c>
      <c r="AU16" s="93" t="s">
        <v>452</v>
      </c>
      <c r="AV16" s="256" t="s">
        <v>453</v>
      </c>
      <c r="AW16" s="169" t="s">
        <v>454</v>
      </c>
      <c r="AX16" s="155" t="s">
        <v>455</v>
      </c>
      <c r="AY16" s="157" t="s">
        <v>2</v>
      </c>
      <c r="AZ16" s="144" t="s">
        <v>668</v>
      </c>
      <c r="BA16" s="145"/>
    </row>
    <row r="17" spans="1:1023" s="101" customFormat="1" ht="189" customHeight="1" x14ac:dyDescent="0.3">
      <c r="A17" s="182"/>
      <c r="B17" s="229"/>
      <c r="C17" s="231"/>
      <c r="D17" s="233"/>
      <c r="E17" s="235"/>
      <c r="F17" s="29" t="s">
        <v>456</v>
      </c>
      <c r="G17" s="235"/>
      <c r="H17" s="235"/>
      <c r="I17" s="235"/>
      <c r="J17" s="184"/>
      <c r="K17" s="264"/>
      <c r="L17" s="182"/>
      <c r="M17" s="82" t="s">
        <v>71</v>
      </c>
      <c r="N17" s="261"/>
      <c r="O17" s="82" t="s">
        <v>457</v>
      </c>
      <c r="P17" s="82" t="s">
        <v>458</v>
      </c>
      <c r="Q17" s="82" t="s">
        <v>459</v>
      </c>
      <c r="R17" s="82" t="s">
        <v>460</v>
      </c>
      <c r="S17" s="82" t="s">
        <v>461</v>
      </c>
      <c r="T17" s="82" t="s">
        <v>462</v>
      </c>
      <c r="U17" s="85" t="s">
        <v>463</v>
      </c>
      <c r="V17" s="85" t="s">
        <v>667</v>
      </c>
      <c r="W17" s="95">
        <v>15</v>
      </c>
      <c r="X17" s="95">
        <v>15</v>
      </c>
      <c r="Y17" s="95">
        <v>15</v>
      </c>
      <c r="Z17" s="95">
        <v>15</v>
      </c>
      <c r="AA17" s="95">
        <v>15</v>
      </c>
      <c r="AB17" s="95">
        <v>15</v>
      </c>
      <c r="AC17" s="95">
        <v>10</v>
      </c>
      <c r="AD17" s="37">
        <f t="shared" si="3"/>
        <v>100</v>
      </c>
      <c r="AE17" s="37" t="str">
        <f t="shared" si="4"/>
        <v>Fuerte</v>
      </c>
      <c r="AF17" s="37" t="s">
        <v>79</v>
      </c>
      <c r="AG17" s="37" t="str">
        <f>VLOOKUP(CONCATENATE(AE17,AF17),[6]Parámetros!$A$2:$B$10,2,FALSE)</f>
        <v>Fuerte</v>
      </c>
      <c r="AH17" s="37">
        <f t="shared" si="5"/>
        <v>100</v>
      </c>
      <c r="AI17" s="255"/>
      <c r="AJ17" s="37" t="s">
        <v>80</v>
      </c>
      <c r="AK17" s="37" t="s">
        <v>81</v>
      </c>
      <c r="AL17" s="37">
        <f>VLOOKUP(CONCATENATE(AI16,AJ17,AK17),[6]Parámetros!$A$13:$B$24,2,FALSE)</f>
        <v>2</v>
      </c>
      <c r="AM17" s="37">
        <f>VLOOKUP(CONCATENATE(AI16,AJ17,AK17),[6]Parámetros!$A$27:$B$38,2,FALSE)</f>
        <v>0</v>
      </c>
      <c r="AN17" s="266"/>
      <c r="AO17" s="266"/>
      <c r="AP17" s="254"/>
      <c r="AQ17" s="255"/>
      <c r="AR17" s="97" t="s">
        <v>464</v>
      </c>
      <c r="AS17" s="177"/>
      <c r="AT17" s="93" t="s">
        <v>465</v>
      </c>
      <c r="AU17" s="93" t="s">
        <v>466</v>
      </c>
      <c r="AV17" s="257"/>
      <c r="AW17" s="170"/>
      <c r="AX17" s="168"/>
      <c r="AY17" s="158"/>
      <c r="AZ17" s="146"/>
      <c r="BA17" s="147"/>
    </row>
    <row r="18" spans="1:1023" ht="148.5" customHeight="1" x14ac:dyDescent="0.3">
      <c r="A18" s="182"/>
      <c r="B18" s="185" t="s">
        <v>467</v>
      </c>
      <c r="C18" s="255" t="s">
        <v>65</v>
      </c>
      <c r="D18" s="260" t="s">
        <v>66</v>
      </c>
      <c r="E18" s="261" t="s">
        <v>67</v>
      </c>
      <c r="F18" s="100" t="s">
        <v>468</v>
      </c>
      <c r="G18" s="261" t="s">
        <v>469</v>
      </c>
      <c r="H18" s="255" t="s">
        <v>470</v>
      </c>
      <c r="I18" s="167" t="s">
        <v>151</v>
      </c>
      <c r="J18" s="262" t="s">
        <v>83</v>
      </c>
      <c r="K18" s="263">
        <v>8</v>
      </c>
      <c r="L18" s="182" t="s">
        <v>163</v>
      </c>
      <c r="M18" s="96" t="s">
        <v>71</v>
      </c>
      <c r="N18" s="185" t="s">
        <v>443</v>
      </c>
      <c r="O18" s="82" t="s">
        <v>471</v>
      </c>
      <c r="P18" s="82" t="s">
        <v>472</v>
      </c>
      <c r="Q18" s="82" t="s">
        <v>473</v>
      </c>
      <c r="R18" s="82" t="s">
        <v>474</v>
      </c>
      <c r="S18" s="82" t="s">
        <v>475</v>
      </c>
      <c r="T18" s="82" t="s">
        <v>476</v>
      </c>
      <c r="U18" s="258" t="s">
        <v>477</v>
      </c>
      <c r="V18" s="259"/>
      <c r="W18" s="37">
        <v>15</v>
      </c>
      <c r="X18" s="37">
        <v>15</v>
      </c>
      <c r="Y18" s="37">
        <v>15</v>
      </c>
      <c r="Z18" s="37">
        <v>15</v>
      </c>
      <c r="AA18" s="37">
        <v>15</v>
      </c>
      <c r="AB18" s="37">
        <v>15</v>
      </c>
      <c r="AC18" s="37">
        <v>10</v>
      </c>
      <c r="AD18" s="37">
        <f t="shared" si="3"/>
        <v>100</v>
      </c>
      <c r="AE18" s="37" t="s">
        <v>79</v>
      </c>
      <c r="AF18" s="37" t="s">
        <v>79</v>
      </c>
      <c r="AG18" s="37" t="str">
        <f>VLOOKUP(CONCATENATE(AE18,AF18),[7]Parámetros!$A$2:$B$10,2,FALSE)</f>
        <v>Fuerte</v>
      </c>
      <c r="AH18" s="37">
        <v>100</v>
      </c>
      <c r="AI18" s="185" t="s">
        <v>79</v>
      </c>
      <c r="AJ18" s="96" t="s">
        <v>80</v>
      </c>
      <c r="AK18" s="37" t="s">
        <v>81</v>
      </c>
      <c r="AL18" s="37">
        <f>VLOOKUP(CONCATENATE(AI18,AJ18,AK18),[7]Parámetros!$A$13:$B$24,2,FALSE)</f>
        <v>2</v>
      </c>
      <c r="AM18" s="37">
        <f>VLOOKUP(CONCATENATE(AI18,AJ18,AK18),[7]Parámetros!$A$27:$B$38,2,FALSE)</f>
        <v>0</v>
      </c>
      <c r="AN18" s="227" t="s">
        <v>151</v>
      </c>
      <c r="AO18" s="265" t="s">
        <v>83</v>
      </c>
      <c r="AP18" s="253" t="str">
        <f>VLOOKUP(CONCATENATE(AN18,AO18),[6]Parámetros!$A$56:$B$80,2,FALSE)</f>
        <v>Alto (4)</v>
      </c>
      <c r="AQ18" s="185" t="s">
        <v>84</v>
      </c>
      <c r="AR18" s="166" t="s">
        <v>478</v>
      </c>
      <c r="AS18" s="167" t="s">
        <v>479</v>
      </c>
      <c r="AT18" s="268" t="s">
        <v>480</v>
      </c>
      <c r="AU18" s="167" t="s">
        <v>481</v>
      </c>
      <c r="AV18" s="256" t="s">
        <v>453</v>
      </c>
      <c r="AW18" s="169" t="s">
        <v>454</v>
      </c>
      <c r="AX18" s="155" t="s">
        <v>482</v>
      </c>
      <c r="AY18" s="157" t="s">
        <v>438</v>
      </c>
      <c r="AZ18" s="144" t="s">
        <v>669</v>
      </c>
      <c r="BA18" s="145"/>
    </row>
    <row r="19" spans="1:1023" ht="145.5" customHeight="1" x14ac:dyDescent="0.3">
      <c r="A19" s="182"/>
      <c r="B19" s="185"/>
      <c r="C19" s="185"/>
      <c r="D19" s="186"/>
      <c r="E19" s="167"/>
      <c r="F19" s="82" t="s">
        <v>483</v>
      </c>
      <c r="G19" s="167"/>
      <c r="H19" s="185"/>
      <c r="I19" s="167"/>
      <c r="J19" s="184"/>
      <c r="K19" s="264"/>
      <c r="L19" s="182"/>
      <c r="M19" s="37" t="s">
        <v>71</v>
      </c>
      <c r="N19" s="185"/>
      <c r="O19" s="82" t="s">
        <v>484</v>
      </c>
      <c r="P19" s="82" t="s">
        <v>485</v>
      </c>
      <c r="Q19" s="37" t="s">
        <v>486</v>
      </c>
      <c r="R19" s="82" t="s">
        <v>487</v>
      </c>
      <c r="S19" s="82" t="s">
        <v>488</v>
      </c>
      <c r="T19" s="82" t="s">
        <v>489</v>
      </c>
      <c r="U19" s="258" t="s">
        <v>490</v>
      </c>
      <c r="V19" s="259"/>
      <c r="W19" s="37">
        <v>15</v>
      </c>
      <c r="X19" s="37">
        <v>15</v>
      </c>
      <c r="Y19" s="37">
        <v>15</v>
      </c>
      <c r="Z19" s="37">
        <v>15</v>
      </c>
      <c r="AA19" s="37">
        <v>15</v>
      </c>
      <c r="AB19" s="37">
        <v>15</v>
      </c>
      <c r="AC19" s="37">
        <v>10</v>
      </c>
      <c r="AD19" s="37">
        <f t="shared" si="3"/>
        <v>100</v>
      </c>
      <c r="AE19" s="37" t="s">
        <v>79</v>
      </c>
      <c r="AF19" s="37" t="s">
        <v>79</v>
      </c>
      <c r="AG19" s="37" t="str">
        <f>VLOOKUP(CONCATENATE(AE19,AF19),[7]Parámetros!$A$2:$B$10,2,FALSE)</f>
        <v>Fuerte</v>
      </c>
      <c r="AH19" s="37">
        <v>100</v>
      </c>
      <c r="AI19" s="185"/>
      <c r="AJ19" s="37" t="s">
        <v>80</v>
      </c>
      <c r="AK19" s="37" t="s">
        <v>81</v>
      </c>
      <c r="AL19" s="37">
        <f>VLOOKUP(CONCATENATE(AI18,AJ19,AK19),[7]Parámetros!$A$13:$B$24,2,FALSE)</f>
        <v>2</v>
      </c>
      <c r="AM19" s="37">
        <f>VLOOKUP(CONCATENATE(AI18,AJ19,AK19),[7]Parámetros!$A$27:$B$38,2,FALSE)</f>
        <v>0</v>
      </c>
      <c r="AN19" s="227"/>
      <c r="AO19" s="266"/>
      <c r="AP19" s="254"/>
      <c r="AQ19" s="185"/>
      <c r="AR19" s="166"/>
      <c r="AS19" s="167"/>
      <c r="AT19" s="167"/>
      <c r="AU19" s="167"/>
      <c r="AV19" s="261"/>
      <c r="AW19" s="255"/>
      <c r="AX19" s="168"/>
      <c r="AY19" s="158"/>
      <c r="AZ19" s="146"/>
      <c r="BA19" s="147"/>
    </row>
    <row r="20" spans="1:1023" ht="135.6" customHeight="1" x14ac:dyDescent="0.3">
      <c r="A20" s="182"/>
      <c r="B20" s="185" t="s">
        <v>267</v>
      </c>
      <c r="C20" s="169" t="s">
        <v>65</v>
      </c>
      <c r="D20" s="267" t="s">
        <v>66</v>
      </c>
      <c r="E20" s="256" t="s">
        <v>67</v>
      </c>
      <c r="F20" s="256" t="s">
        <v>670</v>
      </c>
      <c r="G20" s="169" t="s">
        <v>671</v>
      </c>
      <c r="H20" s="256" t="s">
        <v>491</v>
      </c>
      <c r="I20" s="256" t="s">
        <v>151</v>
      </c>
      <c r="J20" s="262" t="s">
        <v>83</v>
      </c>
      <c r="K20" s="263">
        <v>8</v>
      </c>
      <c r="L20" s="253" t="s">
        <v>163</v>
      </c>
      <c r="M20" s="94" t="s">
        <v>71</v>
      </c>
      <c r="N20" s="256" t="s">
        <v>443</v>
      </c>
      <c r="O20" s="82" t="s">
        <v>444</v>
      </c>
      <c r="P20" s="82" t="s">
        <v>492</v>
      </c>
      <c r="Q20" s="82" t="s">
        <v>493</v>
      </c>
      <c r="R20" s="82" t="s">
        <v>494</v>
      </c>
      <c r="S20" s="37" t="s">
        <v>495</v>
      </c>
      <c r="T20" s="82" t="s">
        <v>496</v>
      </c>
      <c r="U20" s="85" t="s">
        <v>497</v>
      </c>
      <c r="V20" s="85" t="s">
        <v>667</v>
      </c>
      <c r="W20" s="95">
        <v>15</v>
      </c>
      <c r="X20" s="95">
        <v>15</v>
      </c>
      <c r="Y20" s="95">
        <v>15</v>
      </c>
      <c r="Z20" s="95">
        <v>15</v>
      </c>
      <c r="AA20" s="95">
        <v>15</v>
      </c>
      <c r="AB20" s="95">
        <v>15</v>
      </c>
      <c r="AC20" s="95">
        <v>10</v>
      </c>
      <c r="AD20" s="37">
        <f t="shared" si="3"/>
        <v>100</v>
      </c>
      <c r="AE20" s="37" t="s">
        <v>79</v>
      </c>
      <c r="AF20" s="37" t="s">
        <v>79</v>
      </c>
      <c r="AG20" s="37" t="str">
        <f>VLOOKUP(CONCATENATE(AE20,AF20),[7]Parámetros!$A$2:$B$10,2,FALSE)</f>
        <v>Fuerte</v>
      </c>
      <c r="AH20" s="37">
        <v>100</v>
      </c>
      <c r="AI20" s="169" t="s">
        <v>106</v>
      </c>
      <c r="AJ20" s="37" t="s">
        <v>80</v>
      </c>
      <c r="AK20" s="37" t="s">
        <v>81</v>
      </c>
      <c r="AL20" s="37">
        <v>2</v>
      </c>
      <c r="AM20" s="37">
        <v>0</v>
      </c>
      <c r="AN20" s="265" t="s">
        <v>151</v>
      </c>
      <c r="AO20" s="265" t="s">
        <v>83</v>
      </c>
      <c r="AP20" s="253" t="str">
        <f>VLOOKUP(CONCATENATE(AN20,AO20),[6]Parámetros!$A$56:$B$80,2,FALSE)</f>
        <v>Alto (4)</v>
      </c>
      <c r="AQ20" s="256" t="s">
        <v>84</v>
      </c>
      <c r="AR20" s="270" t="s">
        <v>498</v>
      </c>
      <c r="AS20" s="167" t="s">
        <v>479</v>
      </c>
      <c r="AT20" s="269" t="s">
        <v>499</v>
      </c>
      <c r="AU20" s="167" t="s">
        <v>500</v>
      </c>
      <c r="AV20" s="256" t="s">
        <v>453</v>
      </c>
      <c r="AW20" s="169" t="s">
        <v>454</v>
      </c>
      <c r="AX20" s="155" t="s">
        <v>482</v>
      </c>
      <c r="AY20" s="157" t="s">
        <v>438</v>
      </c>
      <c r="AZ20" s="144" t="s">
        <v>672</v>
      </c>
      <c r="BA20" s="145"/>
    </row>
    <row r="21" spans="1:1023" ht="135.6" customHeight="1" x14ac:dyDescent="0.3">
      <c r="A21" s="182"/>
      <c r="B21" s="185"/>
      <c r="C21" s="255"/>
      <c r="D21" s="260"/>
      <c r="E21" s="261"/>
      <c r="F21" s="261"/>
      <c r="G21" s="255"/>
      <c r="H21" s="261"/>
      <c r="I21" s="261"/>
      <c r="J21" s="184"/>
      <c r="K21" s="264"/>
      <c r="L21" s="254"/>
      <c r="M21" s="82" t="s">
        <v>71</v>
      </c>
      <c r="N21" s="261"/>
      <c r="O21" s="82" t="s">
        <v>501</v>
      </c>
      <c r="P21" s="82" t="s">
        <v>502</v>
      </c>
      <c r="Q21" s="82" t="s">
        <v>503</v>
      </c>
      <c r="R21" s="82" t="s">
        <v>504</v>
      </c>
      <c r="S21" s="82" t="s">
        <v>505</v>
      </c>
      <c r="T21" s="82" t="s">
        <v>506</v>
      </c>
      <c r="U21" s="85" t="s">
        <v>507</v>
      </c>
      <c r="V21" s="85" t="s">
        <v>667</v>
      </c>
      <c r="W21" s="95">
        <v>15</v>
      </c>
      <c r="X21" s="95">
        <v>15</v>
      </c>
      <c r="Y21" s="95">
        <v>15</v>
      </c>
      <c r="Z21" s="95">
        <v>15</v>
      </c>
      <c r="AA21" s="95">
        <v>15</v>
      </c>
      <c r="AB21" s="95">
        <v>15</v>
      </c>
      <c r="AC21" s="95">
        <v>10</v>
      </c>
      <c r="AD21" s="37">
        <f t="shared" si="3"/>
        <v>100</v>
      </c>
      <c r="AE21" s="37" t="s">
        <v>106</v>
      </c>
      <c r="AF21" s="37" t="s">
        <v>79</v>
      </c>
      <c r="AG21" s="37" t="s">
        <v>79</v>
      </c>
      <c r="AH21" s="37">
        <v>100</v>
      </c>
      <c r="AI21" s="255"/>
      <c r="AJ21" s="37" t="s">
        <v>80</v>
      </c>
      <c r="AK21" s="37" t="s">
        <v>81</v>
      </c>
      <c r="AL21" s="37">
        <v>2</v>
      </c>
      <c r="AM21" s="37">
        <v>0</v>
      </c>
      <c r="AN21" s="266"/>
      <c r="AO21" s="266"/>
      <c r="AP21" s="254"/>
      <c r="AQ21" s="261"/>
      <c r="AR21" s="271"/>
      <c r="AS21" s="167"/>
      <c r="AT21" s="185"/>
      <c r="AU21" s="167"/>
      <c r="AV21" s="261"/>
      <c r="AW21" s="255"/>
      <c r="AX21" s="168"/>
      <c r="AY21" s="158"/>
      <c r="AZ21" s="146"/>
      <c r="BA21" s="147"/>
    </row>
    <row r="22" spans="1:1023" s="98" customFormat="1" ht="300.95" customHeight="1" x14ac:dyDescent="0.3">
      <c r="A22" s="105" t="s">
        <v>522</v>
      </c>
      <c r="B22" s="81" t="s">
        <v>267</v>
      </c>
      <c r="C22" s="37" t="s">
        <v>65</v>
      </c>
      <c r="D22" s="80" t="s">
        <v>66</v>
      </c>
      <c r="E22" s="81" t="s">
        <v>67</v>
      </c>
      <c r="F22" s="37" t="s">
        <v>705</v>
      </c>
      <c r="G22" s="83" t="s">
        <v>673</v>
      </c>
      <c r="H22" s="37" t="s">
        <v>509</v>
      </c>
      <c r="I22" s="81" t="s">
        <v>151</v>
      </c>
      <c r="J22" s="26" t="str">
        <f>IF(K22&lt;6,"Moderado (3)",IF(K22&lt;12,"Mayor (4)","Catastrófico (5)"))</f>
        <v>Moderado (3)</v>
      </c>
      <c r="K22" s="72">
        <v>4</v>
      </c>
      <c r="L22" s="79" t="str">
        <f>VLOOKUP(CONCATENATE(I22,J22),[8]Parámetros!$A$56:$B$80,2,0)</f>
        <v>Moderado (3)</v>
      </c>
      <c r="M22" s="37" t="s">
        <v>71</v>
      </c>
      <c r="N22" s="37" t="s">
        <v>510</v>
      </c>
      <c r="O22" s="81" t="s">
        <v>511</v>
      </c>
      <c r="P22" s="84" t="s">
        <v>512</v>
      </c>
      <c r="Q22" s="84" t="s">
        <v>513</v>
      </c>
      <c r="R22" s="84" t="s">
        <v>514</v>
      </c>
      <c r="S22" s="106" t="s">
        <v>515</v>
      </c>
      <c r="T22" s="81" t="s">
        <v>674</v>
      </c>
      <c r="U22" s="85" t="s">
        <v>675</v>
      </c>
      <c r="V22" s="85" t="s">
        <v>676</v>
      </c>
      <c r="W22" s="80">
        <v>15</v>
      </c>
      <c r="X22" s="80">
        <v>15</v>
      </c>
      <c r="Y22" s="80">
        <v>15</v>
      </c>
      <c r="Z22" s="80">
        <v>15</v>
      </c>
      <c r="AA22" s="80">
        <v>15</v>
      </c>
      <c r="AB22" s="80">
        <v>15</v>
      </c>
      <c r="AC22" s="107">
        <v>10</v>
      </c>
      <c r="AD22" s="37">
        <f>SUM(W22:AC22)</f>
        <v>100</v>
      </c>
      <c r="AE22" s="37" t="s">
        <v>79</v>
      </c>
      <c r="AF22" s="37" t="s">
        <v>79</v>
      </c>
      <c r="AG22" s="37" t="s">
        <v>79</v>
      </c>
      <c r="AH22" s="37">
        <v>100</v>
      </c>
      <c r="AI22" s="37" t="s">
        <v>79</v>
      </c>
      <c r="AJ22" s="37" t="s">
        <v>80</v>
      </c>
      <c r="AK22" s="37" t="s">
        <v>81</v>
      </c>
      <c r="AL22" s="37">
        <f>VLOOKUP(CONCATENATE(AI22,AJ22,AK22),[8]Parámetros!$A$13:$B$24,2,0)</f>
        <v>2</v>
      </c>
      <c r="AM22" s="37">
        <f>VLOOKUP(CONCATENATE(AI22,AJ22,AK22),[8]Parámetros!$A$27:$B$38,2,0)</f>
        <v>0</v>
      </c>
      <c r="AN22" s="86" t="s">
        <v>151</v>
      </c>
      <c r="AO22" s="86" t="s">
        <v>153</v>
      </c>
      <c r="AP22" s="87" t="str">
        <f>VLOOKUP(CONCATENATE(AN22,AO22),[8]Parámetros!$A$56:$B$80,2,0)</f>
        <v>Moderado (3)</v>
      </c>
      <c r="AQ22" s="37" t="s">
        <v>84</v>
      </c>
      <c r="AR22" s="108" t="s">
        <v>516</v>
      </c>
      <c r="AS22" s="81" t="s">
        <v>517</v>
      </c>
      <c r="AT22" s="37" t="s">
        <v>282</v>
      </c>
      <c r="AU22" s="109" t="s">
        <v>518</v>
      </c>
      <c r="AV22" s="81" t="s">
        <v>519</v>
      </c>
      <c r="AW22" s="37" t="s">
        <v>520</v>
      </c>
      <c r="AX22" s="41" t="s">
        <v>521</v>
      </c>
      <c r="AY22" s="110" t="s">
        <v>2</v>
      </c>
      <c r="AZ22" s="152" t="s">
        <v>677</v>
      </c>
      <c r="BA22" s="153"/>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AMH22" s="136"/>
      <c r="AMI22" s="136"/>
    </row>
    <row r="23" spans="1:1023" s="98" customFormat="1" ht="298.5" customHeight="1" x14ac:dyDescent="0.25">
      <c r="A23" s="71" t="s">
        <v>342</v>
      </c>
      <c r="B23" s="30" t="s">
        <v>64</v>
      </c>
      <c r="C23" s="30" t="s">
        <v>65</v>
      </c>
      <c r="D23" s="74" t="s">
        <v>66</v>
      </c>
      <c r="E23" s="24" t="s">
        <v>67</v>
      </c>
      <c r="F23" s="24" t="s">
        <v>68</v>
      </c>
      <c r="G23" s="24" t="s">
        <v>241</v>
      </c>
      <c r="H23" s="160" t="s">
        <v>69</v>
      </c>
      <c r="I23" s="24" t="s">
        <v>70</v>
      </c>
      <c r="J23" s="44" t="str">
        <f>IF(K23&lt;6,"Moderado (3)",IF(K23&lt;12,"Mayor (4)","Catastrófico (5)"))</f>
        <v>Mayor (4)</v>
      </c>
      <c r="K23" s="45">
        <f>COUNTIF('Criterios impacto 1'!H2:H20,"SI")</f>
        <v>7</v>
      </c>
      <c r="L23" s="71" t="str">
        <f>VLOOKUP(CONCATENATE(I23,J23),Parámetros!$A$56:$B$80,2,FALSE)</f>
        <v>Extremo (12)</v>
      </c>
      <c r="M23" s="82" t="s">
        <v>71</v>
      </c>
      <c r="N23" s="82" t="s">
        <v>72</v>
      </c>
      <c r="O23" s="82" t="s">
        <v>73</v>
      </c>
      <c r="P23" s="82" t="s">
        <v>74</v>
      </c>
      <c r="Q23" s="82" t="s">
        <v>75</v>
      </c>
      <c r="R23" s="82" t="s">
        <v>76</v>
      </c>
      <c r="S23" s="82" t="s">
        <v>77</v>
      </c>
      <c r="T23" s="82" t="s">
        <v>78</v>
      </c>
      <c r="U23" s="85" t="s">
        <v>237</v>
      </c>
      <c r="V23" s="85" t="s">
        <v>242</v>
      </c>
      <c r="W23" s="37">
        <v>15</v>
      </c>
      <c r="X23" s="37">
        <v>15</v>
      </c>
      <c r="Y23" s="37">
        <v>15</v>
      </c>
      <c r="Z23" s="37">
        <v>15</v>
      </c>
      <c r="AA23" s="37">
        <v>15</v>
      </c>
      <c r="AB23" s="37">
        <v>15</v>
      </c>
      <c r="AC23" s="37">
        <v>10</v>
      </c>
      <c r="AD23" s="37">
        <f t="shared" ref="AD23:AD28" si="6">SUM(W23:AC23)</f>
        <v>100</v>
      </c>
      <c r="AE23" s="37" t="str">
        <f t="shared" ref="AE23" si="7">_xlfn.IFS(AD23&lt;=85,"Débil",AD23&gt;=96,"Fuerte",AD23&gt;=86,"Moderado")</f>
        <v>Fuerte</v>
      </c>
      <c r="AF23" s="37" t="s">
        <v>79</v>
      </c>
      <c r="AG23" s="37" t="str">
        <f>VLOOKUP(CONCATENATE(AE23,AF23),Parámetros!$A$2:$B$10,2,FALSE)</f>
        <v>Fuerte</v>
      </c>
      <c r="AH23" s="37">
        <f t="shared" ref="AH23:AH28" si="8">_xlfn.IFS(AG23="Fuerte",100,AG23="Moderado",50,AG23="Débil",0)</f>
        <v>100</v>
      </c>
      <c r="AI23" s="82" t="str">
        <f>_xlfn.IFS(AVERAGE(AH23:AH23)=100,"Fuerte",AVERAGE(AH23:AH23)&lt;50,"Débil",AVERAGE(AH23:AH23)&gt;=50,"Moderado")</f>
        <v>Fuerte</v>
      </c>
      <c r="AJ23" s="82" t="s">
        <v>80</v>
      </c>
      <c r="AK23" s="82" t="s">
        <v>81</v>
      </c>
      <c r="AL23" s="37">
        <f>VLOOKUP(CONCATENATE(AI23,AJ23,AK23),Parámetros!$A$13:$B$24,2,FALSE)</f>
        <v>2</v>
      </c>
      <c r="AM23" s="37">
        <f>VLOOKUP(CONCATENATE(AI23,AJ23,AK23),Parámetros!$A$27:$B$38,2,FALSE)</f>
        <v>0</v>
      </c>
      <c r="AN23" s="102" t="s">
        <v>82</v>
      </c>
      <c r="AO23" s="102" t="s">
        <v>83</v>
      </c>
      <c r="AP23" s="79" t="str">
        <f>VLOOKUP(CONCATENATE(AN23,AO23),Parámetros!$A$56:$B$80,2,FALSE)</f>
        <v>Alto (8)</v>
      </c>
      <c r="AQ23" s="37" t="s">
        <v>84</v>
      </c>
      <c r="AR23" s="103" t="s">
        <v>85</v>
      </c>
      <c r="AS23" s="82" t="s">
        <v>72</v>
      </c>
      <c r="AT23" s="104" t="s">
        <v>225</v>
      </c>
      <c r="AU23" s="111" t="s">
        <v>86</v>
      </c>
      <c r="AV23" s="82" t="s">
        <v>87</v>
      </c>
      <c r="AW23" s="37" t="s">
        <v>88</v>
      </c>
      <c r="AX23" s="41" t="s">
        <v>248</v>
      </c>
      <c r="AY23" s="112" t="s">
        <v>245</v>
      </c>
      <c r="AZ23" s="152" t="s">
        <v>678</v>
      </c>
      <c r="BA23" s="153"/>
    </row>
    <row r="24" spans="1:1023" s="98" customFormat="1" ht="193.5" customHeight="1" x14ac:dyDescent="0.25">
      <c r="A24" s="175" t="s">
        <v>342</v>
      </c>
      <c r="B24" s="154" t="s">
        <v>64</v>
      </c>
      <c r="C24" s="154" t="s">
        <v>65</v>
      </c>
      <c r="D24" s="222" t="s">
        <v>66</v>
      </c>
      <c r="E24" s="160" t="s">
        <v>67</v>
      </c>
      <c r="F24" s="160" t="s">
        <v>89</v>
      </c>
      <c r="G24" s="160" t="s">
        <v>232</v>
      </c>
      <c r="H24" s="160"/>
      <c r="I24" s="160" t="s">
        <v>90</v>
      </c>
      <c r="J24" s="174" t="str">
        <f>IF(K24&lt;6,"Moderado (3)",IF(K24&lt;12,"Mayor (4)","Catastrófico (5)"))</f>
        <v>Mayor (4)</v>
      </c>
      <c r="K24" s="218">
        <f>COUNTIF('Criterios impacto 2'!H2:H20,"SI")</f>
        <v>7</v>
      </c>
      <c r="L24" s="175" t="str">
        <f>VLOOKUP(CONCATENATE(I24,J24),Parámetros!$A$56:$B$80,2,FALSE)</f>
        <v>Extremo (16)</v>
      </c>
      <c r="M24" s="82" t="s">
        <v>71</v>
      </c>
      <c r="N24" s="82" t="s">
        <v>91</v>
      </c>
      <c r="O24" s="82" t="s">
        <v>92</v>
      </c>
      <c r="P24" s="82" t="s">
        <v>74</v>
      </c>
      <c r="Q24" s="82" t="s">
        <v>253</v>
      </c>
      <c r="R24" s="82" t="s">
        <v>93</v>
      </c>
      <c r="S24" s="82" t="s">
        <v>94</v>
      </c>
      <c r="T24" s="82" t="s">
        <v>95</v>
      </c>
      <c r="U24" s="85" t="s">
        <v>247</v>
      </c>
      <c r="V24" s="85" t="s">
        <v>246</v>
      </c>
      <c r="W24" s="37">
        <v>15</v>
      </c>
      <c r="X24" s="37">
        <v>15</v>
      </c>
      <c r="Y24" s="37">
        <v>15</v>
      </c>
      <c r="Z24" s="37">
        <v>15</v>
      </c>
      <c r="AA24" s="37">
        <v>15</v>
      </c>
      <c r="AB24" s="37">
        <v>15</v>
      </c>
      <c r="AC24" s="37">
        <v>10</v>
      </c>
      <c r="AD24" s="37">
        <f t="shared" si="6"/>
        <v>100</v>
      </c>
      <c r="AE24" s="37" t="str">
        <f t="shared" ref="AE24:AE28" si="9">_xlfn.IFS(AD24&lt;=85,"Débil",AD24&gt;=96,"Fuerte",AD24&gt;=86,"Moderado")</f>
        <v>Fuerte</v>
      </c>
      <c r="AF24" s="37" t="s">
        <v>79</v>
      </c>
      <c r="AG24" s="37" t="str">
        <f>VLOOKUP(CONCATENATE(AE24,AF24),Parámetros!$A$2:$B$10,2,FALSE)</f>
        <v>Fuerte</v>
      </c>
      <c r="AH24" s="37">
        <f t="shared" si="8"/>
        <v>100</v>
      </c>
      <c r="AI24" s="82" t="str">
        <f>_xlfn.IFS(AVERAGE(AH24)=100,"Fuerte",AVERAGE(AH24)&lt;50,"Débil",AVERAGE(AH24)&gt;=50,"Moderado")</f>
        <v>Fuerte</v>
      </c>
      <c r="AJ24" s="82" t="s">
        <v>80</v>
      </c>
      <c r="AK24" s="82" t="s">
        <v>81</v>
      </c>
      <c r="AL24" s="82">
        <v>2</v>
      </c>
      <c r="AM24" s="82">
        <v>0</v>
      </c>
      <c r="AN24" s="228" t="s">
        <v>82</v>
      </c>
      <c r="AO24" s="228" t="s">
        <v>83</v>
      </c>
      <c r="AP24" s="182" t="str">
        <f>VLOOKUP(CONCATENATE(AN24,AO24),Parámetros!$A$56:$B$80,2,FALSE)</f>
        <v>Alto (8)</v>
      </c>
      <c r="AQ24" s="154" t="s">
        <v>84</v>
      </c>
      <c r="AR24" s="208" t="s">
        <v>96</v>
      </c>
      <c r="AS24" s="160" t="s">
        <v>72</v>
      </c>
      <c r="AT24" s="216" t="s">
        <v>225</v>
      </c>
      <c r="AU24" s="160" t="s">
        <v>97</v>
      </c>
      <c r="AV24" s="160" t="s">
        <v>98</v>
      </c>
      <c r="AW24" s="185" t="s">
        <v>88</v>
      </c>
      <c r="AX24" s="155" t="s">
        <v>249</v>
      </c>
      <c r="AY24" s="157" t="s">
        <v>245</v>
      </c>
      <c r="AZ24" s="144" t="s">
        <v>679</v>
      </c>
      <c r="BA24" s="145"/>
    </row>
    <row r="25" spans="1:1023" s="98" customFormat="1" ht="236.25" customHeight="1" x14ac:dyDescent="0.25">
      <c r="A25" s="175"/>
      <c r="B25" s="154"/>
      <c r="C25" s="154"/>
      <c r="D25" s="222"/>
      <c r="E25" s="160"/>
      <c r="F25" s="160"/>
      <c r="G25" s="160"/>
      <c r="H25" s="160"/>
      <c r="I25" s="160"/>
      <c r="J25" s="174"/>
      <c r="K25" s="218"/>
      <c r="L25" s="175"/>
      <c r="M25" s="82" t="s">
        <v>99</v>
      </c>
      <c r="N25" s="82" t="s">
        <v>100</v>
      </c>
      <c r="O25" s="82" t="s">
        <v>101</v>
      </c>
      <c r="P25" s="82" t="s">
        <v>74</v>
      </c>
      <c r="Q25" s="82" t="s">
        <v>102</v>
      </c>
      <c r="R25" s="82" t="s">
        <v>103</v>
      </c>
      <c r="S25" s="82" t="s">
        <v>104</v>
      </c>
      <c r="T25" s="82" t="s">
        <v>105</v>
      </c>
      <c r="U25" s="85" t="s">
        <v>238</v>
      </c>
      <c r="V25" s="85" t="s">
        <v>254</v>
      </c>
      <c r="W25" s="37">
        <v>15</v>
      </c>
      <c r="X25" s="37">
        <v>15</v>
      </c>
      <c r="Y25" s="37">
        <v>15</v>
      </c>
      <c r="Z25" s="37">
        <v>15</v>
      </c>
      <c r="AA25" s="37">
        <v>15</v>
      </c>
      <c r="AB25" s="37">
        <v>15</v>
      </c>
      <c r="AC25" s="37">
        <v>10</v>
      </c>
      <c r="AD25" s="37">
        <f>SUM(W25:AC25)</f>
        <v>100</v>
      </c>
      <c r="AE25" s="37" t="s">
        <v>79</v>
      </c>
      <c r="AF25" s="37" t="s">
        <v>79</v>
      </c>
      <c r="AG25" s="37" t="s">
        <v>106</v>
      </c>
      <c r="AH25" s="37">
        <v>100</v>
      </c>
      <c r="AI25" s="82" t="s">
        <v>79</v>
      </c>
      <c r="AJ25" s="82" t="s">
        <v>80</v>
      </c>
      <c r="AK25" s="82" t="s">
        <v>81</v>
      </c>
      <c r="AL25" s="82">
        <v>2</v>
      </c>
      <c r="AM25" s="82">
        <v>0</v>
      </c>
      <c r="AN25" s="228"/>
      <c r="AO25" s="228"/>
      <c r="AP25" s="182"/>
      <c r="AQ25" s="154"/>
      <c r="AR25" s="208"/>
      <c r="AS25" s="160"/>
      <c r="AT25" s="216"/>
      <c r="AU25" s="160"/>
      <c r="AV25" s="160"/>
      <c r="AW25" s="185"/>
      <c r="AX25" s="156"/>
      <c r="AY25" s="158"/>
      <c r="AZ25" s="146"/>
      <c r="BA25" s="147"/>
    </row>
    <row r="26" spans="1:1023" s="98" customFormat="1" ht="303" customHeight="1" x14ac:dyDescent="0.25">
      <c r="A26" s="71" t="s">
        <v>342</v>
      </c>
      <c r="B26" s="30" t="s">
        <v>64</v>
      </c>
      <c r="C26" s="30" t="s">
        <v>65</v>
      </c>
      <c r="D26" s="74" t="s">
        <v>66</v>
      </c>
      <c r="E26" s="24" t="s">
        <v>67</v>
      </c>
      <c r="F26" s="24" t="s">
        <v>107</v>
      </c>
      <c r="G26" s="24" t="s">
        <v>233</v>
      </c>
      <c r="H26" s="82" t="s">
        <v>255</v>
      </c>
      <c r="I26" s="24" t="s">
        <v>90</v>
      </c>
      <c r="J26" s="44" t="str">
        <f>IF(K26&lt;6,"Moderado (3)",IF(K26&lt;12,"Mayor (4)","Catastrófico (5)"))</f>
        <v>Mayor (4)</v>
      </c>
      <c r="K26" s="45">
        <f>COUNTIF('Criterios impacto 3'!H2:H20,"SI")</f>
        <v>7</v>
      </c>
      <c r="L26" s="71" t="str">
        <f>VLOOKUP(CONCATENATE(I26,J26),Parámetros!$A$56:$B$80,2,FALSE)</f>
        <v>Extremo (16)</v>
      </c>
      <c r="M26" s="82" t="s">
        <v>71</v>
      </c>
      <c r="N26" s="82" t="s">
        <v>72</v>
      </c>
      <c r="O26" s="82" t="s">
        <v>101</v>
      </c>
      <c r="P26" s="82" t="s">
        <v>74</v>
      </c>
      <c r="Q26" s="82" t="s">
        <v>108</v>
      </c>
      <c r="R26" s="82" t="s">
        <v>256</v>
      </c>
      <c r="S26" s="82" t="s">
        <v>109</v>
      </c>
      <c r="T26" s="82" t="s">
        <v>110</v>
      </c>
      <c r="U26" s="85" t="s">
        <v>239</v>
      </c>
      <c r="V26" s="85" t="s">
        <v>257</v>
      </c>
      <c r="W26" s="37">
        <v>15</v>
      </c>
      <c r="X26" s="37">
        <v>15</v>
      </c>
      <c r="Y26" s="37">
        <v>15</v>
      </c>
      <c r="Z26" s="37">
        <v>15</v>
      </c>
      <c r="AA26" s="37">
        <v>15</v>
      </c>
      <c r="AB26" s="37">
        <v>15</v>
      </c>
      <c r="AC26" s="37">
        <v>10</v>
      </c>
      <c r="AD26" s="37">
        <f t="shared" si="6"/>
        <v>100</v>
      </c>
      <c r="AE26" s="37" t="str">
        <f t="shared" si="9"/>
        <v>Fuerte</v>
      </c>
      <c r="AF26" s="37" t="s">
        <v>79</v>
      </c>
      <c r="AG26" s="37" t="str">
        <f>VLOOKUP(CONCATENATE(AE26,AF26),Parámetros!$A$2:$B$10,2,FALSE)</f>
        <v>Fuerte</v>
      </c>
      <c r="AH26" s="37">
        <f t="shared" si="8"/>
        <v>100</v>
      </c>
      <c r="AI26" s="82" t="str">
        <f>_xlfn.IFS(AVERAGE(AH26)=100,"Fuerte",AVERAGE(AH26)&lt;50,"Débil",AVERAGE(AH26)&gt;=50,"Moderado")</f>
        <v>Fuerte</v>
      </c>
      <c r="AJ26" s="82" t="s">
        <v>80</v>
      </c>
      <c r="AK26" s="82" t="s">
        <v>81</v>
      </c>
      <c r="AL26" s="37">
        <v>2</v>
      </c>
      <c r="AM26" s="37">
        <f>VLOOKUP(CONCATENATE(AI23,AJ26,AK26),Parámetros!$A$27:$B$38,2,FALSE)</f>
        <v>0</v>
      </c>
      <c r="AN26" s="102" t="s">
        <v>82</v>
      </c>
      <c r="AO26" s="102" t="s">
        <v>83</v>
      </c>
      <c r="AP26" s="79" t="str">
        <f>VLOOKUP(CONCATENATE(AN26,AO26),Parámetros!$A$56:$B$80,2,FALSE)</f>
        <v>Alto (8)</v>
      </c>
      <c r="AQ26" s="37" t="s">
        <v>84</v>
      </c>
      <c r="AR26" s="103" t="s">
        <v>111</v>
      </c>
      <c r="AS26" s="82" t="s">
        <v>72</v>
      </c>
      <c r="AT26" s="104" t="s">
        <v>225</v>
      </c>
      <c r="AU26" s="24" t="s">
        <v>258</v>
      </c>
      <c r="AV26" s="160" t="s">
        <v>112</v>
      </c>
      <c r="AW26" s="37" t="s">
        <v>88</v>
      </c>
      <c r="AX26" s="41" t="s">
        <v>259</v>
      </c>
      <c r="AY26" s="112" t="s">
        <v>245</v>
      </c>
      <c r="AZ26" s="150" t="s">
        <v>680</v>
      </c>
      <c r="BA26" s="151"/>
    </row>
    <row r="27" spans="1:1023" s="98" customFormat="1" ht="255.95" customHeight="1" x14ac:dyDescent="0.3">
      <c r="A27" s="175" t="s">
        <v>342</v>
      </c>
      <c r="B27" s="154" t="s">
        <v>64</v>
      </c>
      <c r="C27" s="154" t="s">
        <v>65</v>
      </c>
      <c r="D27" s="222" t="s">
        <v>66</v>
      </c>
      <c r="E27" s="160" t="s">
        <v>67</v>
      </c>
      <c r="F27" s="160" t="s">
        <v>107</v>
      </c>
      <c r="G27" s="160" t="s">
        <v>234</v>
      </c>
      <c r="H27" s="167" t="s">
        <v>260</v>
      </c>
      <c r="I27" s="160" t="s">
        <v>113</v>
      </c>
      <c r="J27" s="174" t="str">
        <f>IF(K27&lt;6,"Moderado (3)",IF(K27&lt;12,"Mayor (4)","Catastrófico (5)"))</f>
        <v>Mayor (4)</v>
      </c>
      <c r="K27" s="218">
        <f>COUNTIF('Criterios impacto 4'!H2:H20,"SI")</f>
        <v>11</v>
      </c>
      <c r="L27" s="175" t="str">
        <f>VLOOKUP(CONCATENATE(I27,J27),Parámetros!$A$56:$B$80,2,FALSE)</f>
        <v>Extremo (20)</v>
      </c>
      <c r="M27" s="82" t="s">
        <v>71</v>
      </c>
      <c r="N27" s="82" t="s">
        <v>72</v>
      </c>
      <c r="O27" s="82" t="s">
        <v>114</v>
      </c>
      <c r="P27" s="82" t="s">
        <v>115</v>
      </c>
      <c r="Q27" s="82" t="s">
        <v>116</v>
      </c>
      <c r="R27" s="82" t="s">
        <v>117</v>
      </c>
      <c r="S27" s="82" t="s">
        <v>118</v>
      </c>
      <c r="T27" s="82" t="s">
        <v>119</v>
      </c>
      <c r="U27" s="85" t="s">
        <v>240</v>
      </c>
      <c r="V27" s="85" t="s">
        <v>250</v>
      </c>
      <c r="W27" s="37">
        <v>15</v>
      </c>
      <c r="X27" s="37">
        <v>15</v>
      </c>
      <c r="Y27" s="37">
        <v>15</v>
      </c>
      <c r="Z27" s="37">
        <v>15</v>
      </c>
      <c r="AA27" s="37">
        <v>15</v>
      </c>
      <c r="AB27" s="37">
        <v>15</v>
      </c>
      <c r="AC27" s="37">
        <v>10</v>
      </c>
      <c r="AD27" s="37">
        <f t="shared" si="6"/>
        <v>100</v>
      </c>
      <c r="AE27" s="37" t="str">
        <f t="shared" si="9"/>
        <v>Fuerte</v>
      </c>
      <c r="AF27" s="37" t="s">
        <v>79</v>
      </c>
      <c r="AG27" s="37" t="str">
        <f>VLOOKUP(CONCATENATE(AE27,AF27),Parámetros!$A$2:$B$10,2,FALSE)</f>
        <v>Fuerte</v>
      </c>
      <c r="AH27" s="37">
        <f t="shared" si="8"/>
        <v>100</v>
      </c>
      <c r="AI27" s="167" t="str">
        <f>_xlfn.IFS(AVERAGE(AH27:AH28)=100,"Fuerte",AVERAGE(AH27:AH28)&lt;50,"Débil",AVERAGE(AH27:AH28)&gt;=50,"Moderado")</f>
        <v>Fuerte</v>
      </c>
      <c r="AJ27" s="82" t="s">
        <v>80</v>
      </c>
      <c r="AK27" s="82" t="s">
        <v>81</v>
      </c>
      <c r="AL27" s="37">
        <v>2</v>
      </c>
      <c r="AM27" s="37">
        <v>0</v>
      </c>
      <c r="AN27" s="227" t="s">
        <v>70</v>
      </c>
      <c r="AO27" s="227" t="s">
        <v>83</v>
      </c>
      <c r="AP27" s="182" t="str">
        <f>VLOOKUP(CONCATENATE(AN27,AO27),Parámetros!$A$56:$B$80,2,FALSE)</f>
        <v>Extremo (12)</v>
      </c>
      <c r="AQ27" s="185" t="s">
        <v>84</v>
      </c>
      <c r="AR27" s="103" t="s">
        <v>120</v>
      </c>
      <c r="AS27" s="82" t="s">
        <v>72</v>
      </c>
      <c r="AT27" s="104" t="s">
        <v>225</v>
      </c>
      <c r="AU27" s="113" t="s">
        <v>121</v>
      </c>
      <c r="AV27" s="160"/>
      <c r="AW27" s="185" t="s">
        <v>88</v>
      </c>
      <c r="AX27" s="41" t="s">
        <v>251</v>
      </c>
      <c r="AY27" s="112" t="s">
        <v>245</v>
      </c>
      <c r="AZ27" s="144" t="s">
        <v>681</v>
      </c>
      <c r="BA27" s="145"/>
    </row>
    <row r="28" spans="1:1023" s="98" customFormat="1" ht="255.95" customHeight="1" x14ac:dyDescent="0.25">
      <c r="A28" s="175"/>
      <c r="B28" s="154"/>
      <c r="C28" s="154"/>
      <c r="D28" s="222"/>
      <c r="E28" s="160"/>
      <c r="F28" s="160"/>
      <c r="G28" s="160"/>
      <c r="H28" s="167"/>
      <c r="I28" s="160"/>
      <c r="J28" s="174"/>
      <c r="K28" s="218"/>
      <c r="L28" s="175"/>
      <c r="M28" s="82" t="s">
        <v>99</v>
      </c>
      <c r="N28" s="82" t="s">
        <v>72</v>
      </c>
      <c r="O28" s="82" t="s">
        <v>101</v>
      </c>
      <c r="P28" s="82" t="s">
        <v>122</v>
      </c>
      <c r="Q28" s="82" t="s">
        <v>123</v>
      </c>
      <c r="R28" s="82" t="s">
        <v>261</v>
      </c>
      <c r="S28" s="82" t="s">
        <v>124</v>
      </c>
      <c r="T28" s="82" t="s">
        <v>125</v>
      </c>
      <c r="U28" s="85" t="s">
        <v>262</v>
      </c>
      <c r="V28" s="85" t="s">
        <v>263</v>
      </c>
      <c r="W28" s="37">
        <v>15</v>
      </c>
      <c r="X28" s="37">
        <v>15</v>
      </c>
      <c r="Y28" s="37">
        <v>15</v>
      </c>
      <c r="Z28" s="37">
        <v>15</v>
      </c>
      <c r="AA28" s="37">
        <v>15</v>
      </c>
      <c r="AB28" s="37">
        <v>15</v>
      </c>
      <c r="AC28" s="37">
        <v>10</v>
      </c>
      <c r="AD28" s="37">
        <f t="shared" si="6"/>
        <v>100</v>
      </c>
      <c r="AE28" s="37" t="str">
        <f t="shared" si="9"/>
        <v>Fuerte</v>
      </c>
      <c r="AF28" s="37" t="s">
        <v>79</v>
      </c>
      <c r="AG28" s="37" t="str">
        <f>VLOOKUP(CONCATENATE(AE28,AF28),Parámetros!$A$2:$B$10,2,FALSE)</f>
        <v>Fuerte</v>
      </c>
      <c r="AH28" s="37">
        <f t="shared" si="8"/>
        <v>100</v>
      </c>
      <c r="AI28" s="167"/>
      <c r="AJ28" s="82" t="s">
        <v>80</v>
      </c>
      <c r="AK28" s="82" t="s">
        <v>81</v>
      </c>
      <c r="AL28" s="37">
        <v>2</v>
      </c>
      <c r="AM28" s="37">
        <v>0</v>
      </c>
      <c r="AN28" s="227"/>
      <c r="AO28" s="227"/>
      <c r="AP28" s="182"/>
      <c r="AQ28" s="185"/>
      <c r="AR28" s="103" t="s">
        <v>264</v>
      </c>
      <c r="AS28" s="82" t="s">
        <v>72</v>
      </c>
      <c r="AT28" s="104" t="s">
        <v>225</v>
      </c>
      <c r="AU28" s="24" t="s">
        <v>126</v>
      </c>
      <c r="AV28" s="160"/>
      <c r="AW28" s="185"/>
      <c r="AX28" s="41" t="s">
        <v>252</v>
      </c>
      <c r="AY28" s="112" t="s">
        <v>245</v>
      </c>
      <c r="AZ28" s="146"/>
      <c r="BA28" s="147"/>
    </row>
    <row r="29" spans="1:1023" ht="324" x14ac:dyDescent="0.3">
      <c r="A29" s="114" t="s">
        <v>554</v>
      </c>
      <c r="B29" s="25" t="s">
        <v>523</v>
      </c>
      <c r="C29" s="25" t="s">
        <v>65</v>
      </c>
      <c r="D29" s="29" t="s">
        <v>66</v>
      </c>
      <c r="E29" s="29" t="s">
        <v>67</v>
      </c>
      <c r="F29" s="24" t="s">
        <v>524</v>
      </c>
      <c r="G29" s="115" t="s">
        <v>706</v>
      </c>
      <c r="H29" s="29" t="s">
        <v>525</v>
      </c>
      <c r="I29" s="29" t="s">
        <v>151</v>
      </c>
      <c r="J29" s="26" t="s">
        <v>83</v>
      </c>
      <c r="K29" s="72">
        <v>11</v>
      </c>
      <c r="L29" s="114" t="str">
        <f>VLOOKUP(CONCATENATE(I29,J29),[9]Parámetros!$A$56:$B$80,2,FALSE)</f>
        <v>Alto (4)</v>
      </c>
      <c r="M29" s="82" t="s">
        <v>71</v>
      </c>
      <c r="N29" s="82" t="s">
        <v>526</v>
      </c>
      <c r="O29" s="82" t="s">
        <v>526</v>
      </c>
      <c r="P29" s="116" t="s">
        <v>707</v>
      </c>
      <c r="Q29" s="24" t="s">
        <v>708</v>
      </c>
      <c r="R29" s="24" t="s">
        <v>527</v>
      </c>
      <c r="S29" s="24" t="s">
        <v>528</v>
      </c>
      <c r="T29" s="24" t="s">
        <v>529</v>
      </c>
      <c r="U29" s="31" t="s">
        <v>530</v>
      </c>
      <c r="V29" s="31" t="s">
        <v>712</v>
      </c>
      <c r="W29" s="29">
        <v>15</v>
      </c>
      <c r="X29" s="29">
        <v>15</v>
      </c>
      <c r="Y29" s="29">
        <v>15</v>
      </c>
      <c r="Z29" s="29">
        <v>15</v>
      </c>
      <c r="AA29" s="29">
        <v>15</v>
      </c>
      <c r="AB29" s="29">
        <v>15</v>
      </c>
      <c r="AC29" s="29">
        <v>10</v>
      </c>
      <c r="AD29" s="29">
        <v>100</v>
      </c>
      <c r="AE29" s="29" t="s">
        <v>79</v>
      </c>
      <c r="AF29" s="29" t="s">
        <v>79</v>
      </c>
      <c r="AG29" s="29" t="s">
        <v>79</v>
      </c>
      <c r="AH29" s="29">
        <v>100</v>
      </c>
      <c r="AI29" s="29" t="s">
        <v>79</v>
      </c>
      <c r="AJ29" s="29" t="s">
        <v>80</v>
      </c>
      <c r="AK29" s="29" t="s">
        <v>81</v>
      </c>
      <c r="AL29" s="25">
        <v>2</v>
      </c>
      <c r="AM29" s="25">
        <v>0</v>
      </c>
      <c r="AN29" s="117" t="s">
        <v>151</v>
      </c>
      <c r="AO29" s="117" t="s">
        <v>83</v>
      </c>
      <c r="AP29" s="79" t="str">
        <f>VLOOKUP(CONCATENATE(AN29,AO29),[9]Parámetros!$A$56:$B$80,2,FALSE)</f>
        <v>Alto (4)</v>
      </c>
      <c r="AQ29" s="37" t="s">
        <v>84</v>
      </c>
      <c r="AR29" s="118" t="s">
        <v>531</v>
      </c>
      <c r="AS29" s="82" t="s">
        <v>526</v>
      </c>
      <c r="AT29" s="37" t="s">
        <v>532</v>
      </c>
      <c r="AU29" s="82" t="s">
        <v>533</v>
      </c>
      <c r="AV29" s="82" t="s">
        <v>534</v>
      </c>
      <c r="AW29" s="119" t="s">
        <v>535</v>
      </c>
      <c r="AX29" s="41" t="s">
        <v>536</v>
      </c>
      <c r="AY29" s="112" t="s">
        <v>2</v>
      </c>
      <c r="AZ29" s="150" t="s">
        <v>682</v>
      </c>
      <c r="BA29" s="151"/>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row>
    <row r="30" spans="1:1023" ht="320.10000000000002" customHeight="1" x14ac:dyDescent="0.3">
      <c r="A30" s="114" t="s">
        <v>554</v>
      </c>
      <c r="B30" s="25" t="s">
        <v>523</v>
      </c>
      <c r="C30" s="25" t="s">
        <v>65</v>
      </c>
      <c r="D30" s="29" t="s">
        <v>66</v>
      </c>
      <c r="E30" s="29" t="s">
        <v>67</v>
      </c>
      <c r="F30" s="29" t="s">
        <v>537</v>
      </c>
      <c r="G30" s="29" t="s">
        <v>538</v>
      </c>
      <c r="H30" s="29" t="s">
        <v>539</v>
      </c>
      <c r="I30" s="29" t="s">
        <v>90</v>
      </c>
      <c r="J30" s="26" t="s">
        <v>83</v>
      </c>
      <c r="K30" s="72">
        <v>9</v>
      </c>
      <c r="L30" s="114" t="str">
        <f>VLOOKUP(CONCATENATE(I30,J30),[9]Parámetros!$A$56:$B$80,2,FALSE)</f>
        <v>Extremo (16)</v>
      </c>
      <c r="M30" s="82" t="s">
        <v>71</v>
      </c>
      <c r="N30" s="82" t="s">
        <v>526</v>
      </c>
      <c r="O30" s="82" t="s">
        <v>540</v>
      </c>
      <c r="P30" s="29" t="s">
        <v>541</v>
      </c>
      <c r="Q30" s="24" t="s">
        <v>542</v>
      </c>
      <c r="R30" s="29" t="s">
        <v>543</v>
      </c>
      <c r="S30" s="24" t="s">
        <v>544</v>
      </c>
      <c r="T30" s="24" t="s">
        <v>545</v>
      </c>
      <c r="U30" s="31" t="s">
        <v>546</v>
      </c>
      <c r="V30" s="31" t="s">
        <v>547</v>
      </c>
      <c r="W30" s="75">
        <v>15</v>
      </c>
      <c r="X30" s="75">
        <v>15</v>
      </c>
      <c r="Y30" s="75">
        <v>15</v>
      </c>
      <c r="Z30" s="75">
        <v>15</v>
      </c>
      <c r="AA30" s="75">
        <v>15</v>
      </c>
      <c r="AB30" s="75">
        <v>15</v>
      </c>
      <c r="AC30" s="75">
        <v>10</v>
      </c>
      <c r="AD30" s="75">
        <v>100</v>
      </c>
      <c r="AE30" s="29" t="s">
        <v>79</v>
      </c>
      <c r="AF30" s="75" t="s">
        <v>79</v>
      </c>
      <c r="AG30" s="75" t="s">
        <v>79</v>
      </c>
      <c r="AH30" s="75">
        <v>100</v>
      </c>
      <c r="AI30" s="75" t="s">
        <v>79</v>
      </c>
      <c r="AJ30" s="75" t="s">
        <v>80</v>
      </c>
      <c r="AK30" s="75" t="s">
        <v>81</v>
      </c>
      <c r="AL30" s="75">
        <v>2</v>
      </c>
      <c r="AM30" s="75">
        <v>0</v>
      </c>
      <c r="AN30" s="117" t="s">
        <v>82</v>
      </c>
      <c r="AO30" s="117" t="s">
        <v>83</v>
      </c>
      <c r="AP30" s="79" t="str">
        <f>VLOOKUP(CONCATENATE(AN30,AO30),[9]Parámetros!$A$56:$B$80,2,FALSE)</f>
        <v>Alto (8)</v>
      </c>
      <c r="AQ30" s="37" t="s">
        <v>84</v>
      </c>
      <c r="AR30" s="29" t="s">
        <v>548</v>
      </c>
      <c r="AS30" s="82" t="s">
        <v>549</v>
      </c>
      <c r="AT30" s="37" t="s">
        <v>532</v>
      </c>
      <c r="AU30" s="29" t="s">
        <v>550</v>
      </c>
      <c r="AV30" s="29" t="s">
        <v>551</v>
      </c>
      <c r="AW30" s="119" t="s">
        <v>552</v>
      </c>
      <c r="AX30" s="41" t="s">
        <v>553</v>
      </c>
      <c r="AY30" s="112" t="s">
        <v>2</v>
      </c>
      <c r="AZ30" s="150" t="s">
        <v>683</v>
      </c>
      <c r="BA30" s="151"/>
    </row>
    <row r="31" spans="1:1023" s="101" customFormat="1" ht="293.10000000000002" customHeight="1" x14ac:dyDescent="0.3">
      <c r="A31" s="114" t="s">
        <v>569</v>
      </c>
      <c r="B31" s="37" t="s">
        <v>64</v>
      </c>
      <c r="C31" s="37" t="s">
        <v>65</v>
      </c>
      <c r="D31" s="95" t="s">
        <v>66</v>
      </c>
      <c r="E31" s="82" t="s">
        <v>67</v>
      </c>
      <c r="F31" s="29" t="s">
        <v>555</v>
      </c>
      <c r="G31" s="25" t="s">
        <v>709</v>
      </c>
      <c r="H31" s="37" t="s">
        <v>556</v>
      </c>
      <c r="I31" s="37" t="s">
        <v>151</v>
      </c>
      <c r="J31" s="26" t="s">
        <v>153</v>
      </c>
      <c r="K31" s="72">
        <v>5</v>
      </c>
      <c r="L31" s="79" t="s">
        <v>153</v>
      </c>
      <c r="M31" s="37" t="s">
        <v>203</v>
      </c>
      <c r="N31" s="37" t="s">
        <v>557</v>
      </c>
      <c r="O31" s="37" t="s">
        <v>558</v>
      </c>
      <c r="P31" s="30" t="s">
        <v>559</v>
      </c>
      <c r="Q31" s="24" t="s">
        <v>560</v>
      </c>
      <c r="R31" s="24" t="s">
        <v>561</v>
      </c>
      <c r="S31" s="30" t="s">
        <v>684</v>
      </c>
      <c r="T31" s="120" t="s">
        <v>710</v>
      </c>
      <c r="U31" s="85" t="s">
        <v>685</v>
      </c>
      <c r="V31" s="85" t="s">
        <v>562</v>
      </c>
      <c r="W31" s="37">
        <v>15</v>
      </c>
      <c r="X31" s="37">
        <v>15</v>
      </c>
      <c r="Y31" s="37">
        <v>15</v>
      </c>
      <c r="Z31" s="37">
        <v>10</v>
      </c>
      <c r="AA31" s="37">
        <v>15</v>
      </c>
      <c r="AB31" s="37">
        <v>15</v>
      </c>
      <c r="AC31" s="37">
        <v>10</v>
      </c>
      <c r="AD31" s="37">
        <f>SUM(W31:AC31)</f>
        <v>95</v>
      </c>
      <c r="AE31" s="121" t="s">
        <v>130</v>
      </c>
      <c r="AF31" s="37" t="s">
        <v>79</v>
      </c>
      <c r="AG31" s="37" t="str">
        <f>VLOOKUP(CONCATENATE(AE31,AF31),[10]Parámetros!$A$2:$B$10,2,FALSE)</f>
        <v>Moderado</v>
      </c>
      <c r="AH31" s="121">
        <v>50</v>
      </c>
      <c r="AI31" s="82" t="s">
        <v>130</v>
      </c>
      <c r="AJ31" s="82" t="s">
        <v>80</v>
      </c>
      <c r="AK31" s="82" t="s">
        <v>81</v>
      </c>
      <c r="AL31" s="37">
        <f>VLOOKUP(CONCATENATE(AI31,AJ31,AK31),[10]Parámetros!$A$13:$B$24,2,FALSE)</f>
        <v>1</v>
      </c>
      <c r="AM31" s="37">
        <f>VLOOKUP(CONCATENATE(AI31,AJ31,AK31),[10]Parámetros!$A$27:$B$38,2,FALSE)</f>
        <v>0</v>
      </c>
      <c r="AN31" s="102" t="s">
        <v>151</v>
      </c>
      <c r="AO31" s="102" t="s">
        <v>153</v>
      </c>
      <c r="AP31" s="79" t="str">
        <f>VLOOKUP(CONCATENATE(AN31,AO31),[10]Parámetros!$A$56:$B$80,2,FALSE)</f>
        <v>Moderado (3)</v>
      </c>
      <c r="AQ31" s="30" t="s">
        <v>84</v>
      </c>
      <c r="AR31" s="30" t="s">
        <v>563</v>
      </c>
      <c r="AS31" s="30" t="s">
        <v>564</v>
      </c>
      <c r="AT31" s="30" t="s">
        <v>565</v>
      </c>
      <c r="AU31" s="24" t="s">
        <v>566</v>
      </c>
      <c r="AV31" s="24" t="s">
        <v>567</v>
      </c>
      <c r="AW31" s="30" t="s">
        <v>568</v>
      </c>
      <c r="AX31" s="41" t="s">
        <v>686</v>
      </c>
      <c r="AY31" s="112" t="s">
        <v>438</v>
      </c>
      <c r="AZ31" s="150" t="s">
        <v>687</v>
      </c>
      <c r="BA31" s="151"/>
    </row>
    <row r="32" spans="1:1023" s="136" customFormat="1" ht="303" customHeight="1" x14ac:dyDescent="0.3">
      <c r="A32" s="198" t="s">
        <v>608</v>
      </c>
      <c r="B32" s="203" t="s">
        <v>267</v>
      </c>
      <c r="C32" s="203" t="s">
        <v>65</v>
      </c>
      <c r="D32" s="204" t="s">
        <v>66</v>
      </c>
      <c r="E32" s="205" t="s">
        <v>67</v>
      </c>
      <c r="F32" s="122" t="s">
        <v>570</v>
      </c>
      <c r="G32" s="195" t="s">
        <v>571</v>
      </c>
      <c r="H32" s="195" t="s">
        <v>572</v>
      </c>
      <c r="I32" s="195" t="s">
        <v>82</v>
      </c>
      <c r="J32" s="195" t="s">
        <v>153</v>
      </c>
      <c r="K32" s="200">
        <v>5</v>
      </c>
      <c r="L32" s="198" t="s">
        <v>170</v>
      </c>
      <c r="M32" s="122" t="s">
        <v>71</v>
      </c>
      <c r="N32" s="195" t="s">
        <v>443</v>
      </c>
      <c r="O32" s="122" t="s">
        <v>573</v>
      </c>
      <c r="P32" s="122" t="s">
        <v>574</v>
      </c>
      <c r="Q32" s="122" t="s">
        <v>575</v>
      </c>
      <c r="R32" s="122" t="s">
        <v>576</v>
      </c>
      <c r="S32" s="122" t="s">
        <v>577</v>
      </c>
      <c r="T32" s="122" t="s">
        <v>578</v>
      </c>
      <c r="U32" s="123" t="s">
        <v>688</v>
      </c>
      <c r="V32" s="123" t="s">
        <v>689</v>
      </c>
      <c r="W32" s="122">
        <v>15</v>
      </c>
      <c r="X32" s="122">
        <v>15</v>
      </c>
      <c r="Y32" s="122">
        <v>15</v>
      </c>
      <c r="Z32" s="122">
        <v>15</v>
      </c>
      <c r="AA32" s="122">
        <v>15</v>
      </c>
      <c r="AB32" s="122">
        <v>15</v>
      </c>
      <c r="AC32" s="122">
        <v>10</v>
      </c>
      <c r="AD32" s="122">
        <f t="shared" ref="AD32:AD35" si="10">SUM(W32:AC32)</f>
        <v>100</v>
      </c>
      <c r="AE32" s="122" t="s">
        <v>579</v>
      </c>
      <c r="AF32" s="122" t="s">
        <v>79</v>
      </c>
      <c r="AG32" s="122" t="str">
        <f>VLOOKUP(CONCATENATE(AE32,AF32),[11]Parámetros!$A$2:$B$10,2,0)</f>
        <v>Fuerte</v>
      </c>
      <c r="AH32" s="122">
        <v>100</v>
      </c>
      <c r="AI32" s="195" t="s">
        <v>106</v>
      </c>
      <c r="AJ32" s="122" t="s">
        <v>80</v>
      </c>
      <c r="AK32" s="122" t="s">
        <v>81</v>
      </c>
      <c r="AL32" s="122">
        <v>2</v>
      </c>
      <c r="AM32" s="122">
        <v>0</v>
      </c>
      <c r="AN32" s="199" t="s">
        <v>151</v>
      </c>
      <c r="AO32" s="199" t="s">
        <v>153</v>
      </c>
      <c r="AP32" s="194" t="str">
        <f>VLOOKUP(CONCATENATE(AN32,AO32),[11]Parámetros!$A$56:$B$80,2,0)</f>
        <v>Moderado (3)</v>
      </c>
      <c r="AQ32" s="195" t="s">
        <v>84</v>
      </c>
      <c r="AR32" s="196" t="s">
        <v>580</v>
      </c>
      <c r="AS32" s="195" t="s">
        <v>581</v>
      </c>
      <c r="AT32" s="197" t="s">
        <v>282</v>
      </c>
      <c r="AU32" s="187" t="s">
        <v>711</v>
      </c>
      <c r="AV32" s="187" t="s">
        <v>582</v>
      </c>
      <c r="AW32" s="190" t="s">
        <v>583</v>
      </c>
      <c r="AX32" s="191" t="s">
        <v>584</v>
      </c>
      <c r="AY32" s="161" t="s">
        <v>2</v>
      </c>
      <c r="AZ32" s="144" t="s">
        <v>690</v>
      </c>
      <c r="BA32" s="145"/>
      <c r="BB32" s="124"/>
      <c r="BC32" s="124"/>
      <c r="BD32" s="124"/>
      <c r="BE32" s="124"/>
      <c r="BF32" s="124"/>
      <c r="BG32" s="124"/>
      <c r="BH32" s="124"/>
      <c r="BI32" s="124"/>
      <c r="BJ32" s="124"/>
      <c r="BK32" s="124"/>
      <c r="BL32" s="124"/>
      <c r="BM32" s="124"/>
      <c r="BN32" s="124"/>
      <c r="BO32" s="124"/>
      <c r="BP32" s="124"/>
      <c r="BQ32" s="124"/>
    </row>
    <row r="33" spans="1:434" s="136" customFormat="1" ht="279.75" customHeight="1" x14ac:dyDescent="0.3">
      <c r="A33" s="201"/>
      <c r="B33" s="188"/>
      <c r="C33" s="188"/>
      <c r="D33" s="188"/>
      <c r="E33" s="188"/>
      <c r="F33" s="122" t="s">
        <v>585</v>
      </c>
      <c r="G33" s="188"/>
      <c r="H33" s="188"/>
      <c r="I33" s="188"/>
      <c r="J33" s="188"/>
      <c r="K33" s="188"/>
      <c r="L33" s="188"/>
      <c r="M33" s="122" t="s">
        <v>71</v>
      </c>
      <c r="N33" s="188"/>
      <c r="O33" s="122" t="s">
        <v>586</v>
      </c>
      <c r="P33" s="122" t="s">
        <v>587</v>
      </c>
      <c r="Q33" s="122" t="s">
        <v>588</v>
      </c>
      <c r="R33" s="122" t="s">
        <v>589</v>
      </c>
      <c r="S33" s="122" t="s">
        <v>590</v>
      </c>
      <c r="T33" s="122" t="s">
        <v>578</v>
      </c>
      <c r="U33" s="123" t="s">
        <v>591</v>
      </c>
      <c r="V33" s="123" t="s">
        <v>592</v>
      </c>
      <c r="W33" s="122">
        <v>15</v>
      </c>
      <c r="X33" s="122">
        <v>15</v>
      </c>
      <c r="Y33" s="122">
        <v>15</v>
      </c>
      <c r="Z33" s="122">
        <v>15</v>
      </c>
      <c r="AA33" s="122">
        <v>15</v>
      </c>
      <c r="AB33" s="122">
        <v>15</v>
      </c>
      <c r="AC33" s="122">
        <v>10</v>
      </c>
      <c r="AD33" s="122">
        <f t="shared" si="10"/>
        <v>100</v>
      </c>
      <c r="AE33" s="122" t="s">
        <v>79</v>
      </c>
      <c r="AF33" s="122" t="s">
        <v>79</v>
      </c>
      <c r="AG33" s="122" t="str">
        <f>VLOOKUP(CONCATENATE(AE33,AF33),[11]Parámetros!$A$2:$B$10,2,0)</f>
        <v>Fuerte</v>
      </c>
      <c r="AH33" s="122">
        <v>100</v>
      </c>
      <c r="AI33" s="188"/>
      <c r="AJ33" s="122" t="s">
        <v>80</v>
      </c>
      <c r="AK33" s="122" t="s">
        <v>81</v>
      </c>
      <c r="AL33" s="122">
        <v>2</v>
      </c>
      <c r="AM33" s="122">
        <v>0</v>
      </c>
      <c r="AN33" s="188"/>
      <c r="AO33" s="188"/>
      <c r="AP33" s="188"/>
      <c r="AQ33" s="188"/>
      <c r="AR33" s="188"/>
      <c r="AS33" s="188"/>
      <c r="AT33" s="188"/>
      <c r="AU33" s="188"/>
      <c r="AV33" s="188"/>
      <c r="AW33" s="188"/>
      <c r="AX33" s="192"/>
      <c r="AY33" s="162"/>
      <c r="AZ33" s="148"/>
      <c r="BA33" s="149"/>
      <c r="BB33" s="124"/>
      <c r="BC33" s="124"/>
      <c r="BD33" s="124"/>
      <c r="BE33" s="124"/>
      <c r="BF33" s="124"/>
      <c r="BG33" s="124"/>
      <c r="BH33" s="124"/>
      <c r="BI33" s="124"/>
      <c r="BJ33" s="124"/>
      <c r="BK33" s="124"/>
      <c r="BL33" s="124"/>
      <c r="BM33" s="124"/>
      <c r="BN33" s="124"/>
      <c r="BO33" s="124"/>
      <c r="BP33" s="124"/>
      <c r="BQ33" s="124"/>
    </row>
    <row r="34" spans="1:434" s="136" customFormat="1" ht="159.75" customHeight="1" x14ac:dyDescent="0.3">
      <c r="A34" s="201"/>
      <c r="B34" s="188"/>
      <c r="C34" s="188"/>
      <c r="D34" s="188"/>
      <c r="E34" s="188"/>
      <c r="F34" s="122" t="s">
        <v>593</v>
      </c>
      <c r="G34" s="188"/>
      <c r="H34" s="188"/>
      <c r="I34" s="188"/>
      <c r="J34" s="188"/>
      <c r="K34" s="188"/>
      <c r="L34" s="188"/>
      <c r="M34" s="122" t="s">
        <v>71</v>
      </c>
      <c r="N34" s="188"/>
      <c r="O34" s="122" t="s">
        <v>594</v>
      </c>
      <c r="P34" s="122" t="s">
        <v>595</v>
      </c>
      <c r="Q34" s="122" t="s">
        <v>596</v>
      </c>
      <c r="R34" s="122" t="s">
        <v>597</v>
      </c>
      <c r="S34" s="122" t="s">
        <v>598</v>
      </c>
      <c r="T34" s="122" t="s">
        <v>599</v>
      </c>
      <c r="U34" s="123" t="s">
        <v>591</v>
      </c>
      <c r="V34" s="123" t="s">
        <v>691</v>
      </c>
      <c r="W34" s="122">
        <v>15</v>
      </c>
      <c r="X34" s="122">
        <v>15</v>
      </c>
      <c r="Y34" s="122">
        <v>15</v>
      </c>
      <c r="Z34" s="122">
        <v>15</v>
      </c>
      <c r="AA34" s="122">
        <v>15</v>
      </c>
      <c r="AB34" s="122">
        <v>15</v>
      </c>
      <c r="AC34" s="122">
        <v>10</v>
      </c>
      <c r="AD34" s="122">
        <f t="shared" si="10"/>
        <v>100</v>
      </c>
      <c r="AE34" s="122" t="s">
        <v>79</v>
      </c>
      <c r="AF34" s="122" t="s">
        <v>79</v>
      </c>
      <c r="AG34" s="122" t="str">
        <f>VLOOKUP(CONCATENATE(AE34,AF34),[11]Parámetros!$A$2:$B$10,2,0)</f>
        <v>Fuerte</v>
      </c>
      <c r="AH34" s="122">
        <v>100</v>
      </c>
      <c r="AI34" s="188"/>
      <c r="AJ34" s="122" t="s">
        <v>80</v>
      </c>
      <c r="AK34" s="122" t="s">
        <v>81</v>
      </c>
      <c r="AL34" s="122">
        <v>2</v>
      </c>
      <c r="AM34" s="122">
        <v>0</v>
      </c>
      <c r="AN34" s="188"/>
      <c r="AO34" s="188"/>
      <c r="AP34" s="188"/>
      <c r="AQ34" s="188"/>
      <c r="AR34" s="188"/>
      <c r="AS34" s="188"/>
      <c r="AT34" s="188"/>
      <c r="AU34" s="188"/>
      <c r="AV34" s="188"/>
      <c r="AW34" s="188"/>
      <c r="AX34" s="192"/>
      <c r="AY34" s="162"/>
      <c r="AZ34" s="148"/>
      <c r="BA34" s="149"/>
      <c r="BB34" s="124"/>
      <c r="BC34" s="124"/>
      <c r="BD34" s="124"/>
      <c r="BE34" s="124"/>
      <c r="BF34" s="124"/>
      <c r="BG34" s="124"/>
      <c r="BH34" s="124"/>
      <c r="BI34" s="124"/>
      <c r="BJ34" s="124"/>
      <c r="BK34" s="124"/>
      <c r="BL34" s="124"/>
      <c r="BM34" s="124"/>
      <c r="BN34" s="124"/>
      <c r="BO34" s="124"/>
      <c r="BP34" s="124"/>
      <c r="BQ34" s="124"/>
    </row>
    <row r="35" spans="1:434" s="136" customFormat="1" ht="271.5" customHeight="1" x14ac:dyDescent="0.3">
      <c r="A35" s="202"/>
      <c r="B35" s="189"/>
      <c r="C35" s="189"/>
      <c r="D35" s="189"/>
      <c r="E35" s="189"/>
      <c r="F35" s="122" t="s">
        <v>600</v>
      </c>
      <c r="G35" s="189"/>
      <c r="H35" s="189"/>
      <c r="I35" s="189"/>
      <c r="J35" s="189"/>
      <c r="K35" s="189"/>
      <c r="L35" s="189"/>
      <c r="M35" s="122" t="s">
        <v>71</v>
      </c>
      <c r="N35" s="189"/>
      <c r="O35" s="122" t="s">
        <v>601</v>
      </c>
      <c r="P35" s="122" t="s">
        <v>602</v>
      </c>
      <c r="Q35" s="122" t="s">
        <v>603</v>
      </c>
      <c r="R35" s="122" t="s">
        <v>604</v>
      </c>
      <c r="S35" s="122" t="s">
        <v>605</v>
      </c>
      <c r="T35" s="122" t="s">
        <v>606</v>
      </c>
      <c r="U35" s="123" t="s">
        <v>692</v>
      </c>
      <c r="V35" s="123" t="s">
        <v>607</v>
      </c>
      <c r="W35" s="122">
        <v>15</v>
      </c>
      <c r="X35" s="122">
        <v>15</v>
      </c>
      <c r="Y35" s="122">
        <v>15</v>
      </c>
      <c r="Z35" s="122">
        <v>15</v>
      </c>
      <c r="AA35" s="122">
        <v>15</v>
      </c>
      <c r="AB35" s="122">
        <v>15</v>
      </c>
      <c r="AC35" s="122">
        <v>10</v>
      </c>
      <c r="AD35" s="122">
        <f t="shared" si="10"/>
        <v>100</v>
      </c>
      <c r="AE35" s="122" t="s">
        <v>79</v>
      </c>
      <c r="AF35" s="122" t="s">
        <v>79</v>
      </c>
      <c r="AG35" s="122" t="str">
        <f>VLOOKUP(CONCATENATE(AE35,AF35),[11]Parámetros!$A$2:$B$10,2,0)</f>
        <v>Fuerte</v>
      </c>
      <c r="AH35" s="122">
        <v>100</v>
      </c>
      <c r="AI35" s="189"/>
      <c r="AJ35" s="122" t="s">
        <v>80</v>
      </c>
      <c r="AK35" s="122" t="s">
        <v>81</v>
      </c>
      <c r="AL35" s="122">
        <v>2</v>
      </c>
      <c r="AM35" s="122">
        <v>0</v>
      </c>
      <c r="AN35" s="189"/>
      <c r="AO35" s="189"/>
      <c r="AP35" s="189"/>
      <c r="AQ35" s="189"/>
      <c r="AR35" s="189"/>
      <c r="AS35" s="189"/>
      <c r="AT35" s="189"/>
      <c r="AU35" s="189"/>
      <c r="AV35" s="189"/>
      <c r="AW35" s="189"/>
      <c r="AX35" s="193"/>
      <c r="AY35" s="163"/>
      <c r="AZ35" s="146"/>
      <c r="BA35" s="147"/>
      <c r="BB35" s="124"/>
      <c r="BC35" s="124"/>
      <c r="BD35" s="124"/>
      <c r="BE35" s="124"/>
      <c r="BF35" s="124"/>
      <c r="BG35" s="124"/>
      <c r="BH35" s="124"/>
      <c r="BI35" s="124"/>
      <c r="BJ35" s="124"/>
      <c r="BK35" s="124"/>
      <c r="BL35" s="124"/>
      <c r="BM35" s="124"/>
      <c r="BN35" s="124"/>
      <c r="BO35" s="124"/>
      <c r="BP35" s="124"/>
      <c r="BQ35" s="124"/>
    </row>
    <row r="36" spans="1:434" s="98" customFormat="1" ht="171.95" customHeight="1" x14ac:dyDescent="0.25">
      <c r="A36" s="182" t="s">
        <v>619</v>
      </c>
      <c r="B36" s="185" t="s">
        <v>267</v>
      </c>
      <c r="C36" s="185" t="s">
        <v>65</v>
      </c>
      <c r="D36" s="186" t="s">
        <v>66</v>
      </c>
      <c r="E36" s="167" t="s">
        <v>67</v>
      </c>
      <c r="F36" s="160" t="s">
        <v>609</v>
      </c>
      <c r="G36" s="167" t="s">
        <v>610</v>
      </c>
      <c r="H36" s="167" t="s">
        <v>611</v>
      </c>
      <c r="I36" s="167" t="s">
        <v>151</v>
      </c>
      <c r="J36" s="183" t="s">
        <v>153</v>
      </c>
      <c r="K36" s="125" t="s">
        <v>153</v>
      </c>
      <c r="L36" s="182" t="str">
        <f>VLOOKUP(CONCATENATE(I36,J36),[12]Parámetros!$A$56:$B$80,2,FALSE)</f>
        <v>Moderado (3)</v>
      </c>
      <c r="M36" s="160" t="s">
        <v>71</v>
      </c>
      <c r="N36" s="167" t="s">
        <v>612</v>
      </c>
      <c r="O36" s="160" t="s">
        <v>613</v>
      </c>
      <c r="P36" s="160" t="s">
        <v>115</v>
      </c>
      <c r="Q36" s="160" t="s">
        <v>693</v>
      </c>
      <c r="R36" s="160" t="s">
        <v>694</v>
      </c>
      <c r="S36" s="160" t="s">
        <v>695</v>
      </c>
      <c r="T36" s="167" t="s">
        <v>713</v>
      </c>
      <c r="U36" s="178" t="s">
        <v>614</v>
      </c>
      <c r="V36" s="178" t="s">
        <v>696</v>
      </c>
      <c r="W36" s="154">
        <v>15</v>
      </c>
      <c r="X36" s="154">
        <v>15</v>
      </c>
      <c r="Y36" s="154">
        <v>15</v>
      </c>
      <c r="Z36" s="154">
        <v>15</v>
      </c>
      <c r="AA36" s="154">
        <v>15</v>
      </c>
      <c r="AB36" s="154">
        <v>15</v>
      </c>
      <c r="AC36" s="154">
        <v>10</v>
      </c>
      <c r="AD36" s="154">
        <f>SUM(W36:AC36)</f>
        <v>100</v>
      </c>
      <c r="AE36" s="154" t="s">
        <v>106</v>
      </c>
      <c r="AF36" s="154" t="s">
        <v>79</v>
      </c>
      <c r="AG36" s="154" t="s">
        <v>79</v>
      </c>
      <c r="AH36" s="154">
        <v>100</v>
      </c>
      <c r="AI36" s="154" t="s">
        <v>79</v>
      </c>
      <c r="AJ36" s="154" t="s">
        <v>80</v>
      </c>
      <c r="AK36" s="154" t="s">
        <v>81</v>
      </c>
      <c r="AL36" s="154">
        <f>VLOOKUP(CONCATENATE(AI36,AJ36,AK36),[12]Parámetros!$A$13:$B$24,2,FALSE)</f>
        <v>2</v>
      </c>
      <c r="AM36" s="154">
        <f>VLOOKUP(CONCATENATE(AI36,AJ36,AK36),[12]Parámetros!$A$27:$B$38,2,FALSE)</f>
        <v>0</v>
      </c>
      <c r="AN36" s="180" t="s">
        <v>151</v>
      </c>
      <c r="AO36" s="180" t="s">
        <v>153</v>
      </c>
      <c r="AP36" s="175" t="str">
        <f>VLOOKUP(CONCATENATE(AN36,AO36),[12]Parámetros!$A$56:$B$80,2,FALSE)</f>
        <v>Moderado (3)</v>
      </c>
      <c r="AQ36" s="154" t="s">
        <v>84</v>
      </c>
      <c r="AR36" s="181" t="s">
        <v>615</v>
      </c>
      <c r="AS36" s="160" t="s">
        <v>612</v>
      </c>
      <c r="AT36" s="154" t="s">
        <v>282</v>
      </c>
      <c r="AU36" s="160" t="s">
        <v>616</v>
      </c>
      <c r="AV36" s="160" t="s">
        <v>617</v>
      </c>
      <c r="AW36" s="154" t="s">
        <v>697</v>
      </c>
      <c r="AX36" s="155" t="s">
        <v>618</v>
      </c>
      <c r="AY36" s="157" t="s">
        <v>438</v>
      </c>
      <c r="AZ36" s="144" t="s">
        <v>698</v>
      </c>
      <c r="BA36" s="145"/>
    </row>
    <row r="37" spans="1:434" s="98" customFormat="1" ht="171.95" customHeight="1" x14ac:dyDescent="0.25">
      <c r="A37" s="182"/>
      <c r="B37" s="185"/>
      <c r="C37" s="185"/>
      <c r="D37" s="186"/>
      <c r="E37" s="167"/>
      <c r="F37" s="160"/>
      <c r="G37" s="167"/>
      <c r="H37" s="167"/>
      <c r="I37" s="167"/>
      <c r="J37" s="184"/>
      <c r="K37" s="99"/>
      <c r="L37" s="182"/>
      <c r="M37" s="160"/>
      <c r="N37" s="167"/>
      <c r="O37" s="160"/>
      <c r="P37" s="160"/>
      <c r="Q37" s="160"/>
      <c r="R37" s="160"/>
      <c r="S37" s="160"/>
      <c r="T37" s="167"/>
      <c r="U37" s="179"/>
      <c r="V37" s="179"/>
      <c r="W37" s="154"/>
      <c r="X37" s="154"/>
      <c r="Y37" s="154"/>
      <c r="Z37" s="154"/>
      <c r="AA37" s="154"/>
      <c r="AB37" s="154"/>
      <c r="AC37" s="154"/>
      <c r="AD37" s="154"/>
      <c r="AE37" s="154"/>
      <c r="AF37" s="154"/>
      <c r="AG37" s="154"/>
      <c r="AH37" s="154"/>
      <c r="AI37" s="154"/>
      <c r="AJ37" s="154"/>
      <c r="AK37" s="154"/>
      <c r="AL37" s="154"/>
      <c r="AM37" s="154"/>
      <c r="AN37" s="180"/>
      <c r="AO37" s="180"/>
      <c r="AP37" s="175"/>
      <c r="AQ37" s="154"/>
      <c r="AR37" s="181"/>
      <c r="AS37" s="160"/>
      <c r="AT37" s="154"/>
      <c r="AU37" s="160"/>
      <c r="AV37" s="160"/>
      <c r="AW37" s="154"/>
      <c r="AX37" s="156"/>
      <c r="AY37" s="158"/>
      <c r="AZ37" s="146"/>
      <c r="BA37" s="147"/>
    </row>
    <row r="38" spans="1:434" s="139" customFormat="1" ht="273" customHeight="1" x14ac:dyDescent="0.25">
      <c r="A38" s="173" t="s">
        <v>640</v>
      </c>
      <c r="B38" s="140" t="s">
        <v>523</v>
      </c>
      <c r="C38" s="140" t="s">
        <v>65</v>
      </c>
      <c r="D38" s="142" t="s">
        <v>66</v>
      </c>
      <c r="E38" s="140" t="s">
        <v>67</v>
      </c>
      <c r="F38" s="140" t="s">
        <v>620</v>
      </c>
      <c r="G38" s="154" t="s">
        <v>621</v>
      </c>
      <c r="H38" s="154" t="s">
        <v>622</v>
      </c>
      <c r="I38" s="154" t="s">
        <v>151</v>
      </c>
      <c r="J38" s="174" t="s">
        <v>623</v>
      </c>
      <c r="K38" s="126" t="e">
        <f>COUNTIF('[13]Criterios impacto 1'!H36:H54,"SI")</f>
        <v>#VALUE!</v>
      </c>
      <c r="L38" s="175" t="s">
        <v>373</v>
      </c>
      <c r="M38" s="127" t="s">
        <v>71</v>
      </c>
      <c r="N38" s="127" t="s">
        <v>624</v>
      </c>
      <c r="O38" s="127" t="s">
        <v>625</v>
      </c>
      <c r="P38" s="140" t="s">
        <v>626</v>
      </c>
      <c r="Q38" s="127" t="s">
        <v>627</v>
      </c>
      <c r="R38" s="127" t="s">
        <v>628</v>
      </c>
      <c r="S38" s="176" t="s">
        <v>699</v>
      </c>
      <c r="T38" s="176" t="s">
        <v>629</v>
      </c>
      <c r="U38" s="178" t="s">
        <v>630</v>
      </c>
      <c r="V38" s="178" t="s">
        <v>700</v>
      </c>
      <c r="W38" s="43">
        <v>15</v>
      </c>
      <c r="X38" s="43">
        <v>15</v>
      </c>
      <c r="Y38" s="43">
        <v>15</v>
      </c>
      <c r="Z38" s="43">
        <v>15</v>
      </c>
      <c r="AA38" s="43">
        <v>15</v>
      </c>
      <c r="AB38" s="43">
        <v>15</v>
      </c>
      <c r="AC38" s="43">
        <v>10</v>
      </c>
      <c r="AD38" s="43">
        <v>100</v>
      </c>
      <c r="AE38" s="43" t="s">
        <v>79</v>
      </c>
      <c r="AF38" s="43" t="s">
        <v>79</v>
      </c>
      <c r="AG38" s="43" t="str">
        <f>VLOOKUP(CONCATENATE(AE38,AF38),[13]Parámetros!$A$2:$B$10,2,FALSE)</f>
        <v>Fuerte</v>
      </c>
      <c r="AH38" s="43">
        <v>100</v>
      </c>
      <c r="AI38" s="140" t="s">
        <v>631</v>
      </c>
      <c r="AJ38" s="154" t="s">
        <v>80</v>
      </c>
      <c r="AK38" s="154" t="s">
        <v>81</v>
      </c>
      <c r="AL38" s="154">
        <v>2</v>
      </c>
      <c r="AM38" s="154">
        <v>0</v>
      </c>
      <c r="AN38" s="154" t="s">
        <v>151</v>
      </c>
      <c r="AO38" s="171" t="s">
        <v>153</v>
      </c>
      <c r="AP38" s="172" t="s">
        <v>373</v>
      </c>
      <c r="AQ38" s="154" t="s">
        <v>84</v>
      </c>
      <c r="AR38" s="154" t="s">
        <v>632</v>
      </c>
      <c r="AS38" s="154" t="s">
        <v>624</v>
      </c>
      <c r="AT38" s="160" t="s">
        <v>633</v>
      </c>
      <c r="AU38" s="154" t="s">
        <v>634</v>
      </c>
      <c r="AV38" s="154" t="s">
        <v>635</v>
      </c>
      <c r="AW38" s="154" t="s">
        <v>636</v>
      </c>
      <c r="AX38" s="155" t="s">
        <v>637</v>
      </c>
      <c r="AY38" s="157" t="s">
        <v>245</v>
      </c>
      <c r="AZ38" s="144" t="s">
        <v>701</v>
      </c>
      <c r="BA38" s="145"/>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7"/>
      <c r="KT38" s="137"/>
      <c r="KU38" s="137"/>
      <c r="KV38" s="137"/>
      <c r="KW38" s="137"/>
      <c r="KX38" s="137"/>
      <c r="KY38" s="137"/>
      <c r="KZ38" s="137"/>
      <c r="LA38" s="137"/>
      <c r="LB38" s="137"/>
      <c r="LC38" s="137"/>
      <c r="LD38" s="137"/>
      <c r="LE38" s="137"/>
      <c r="LF38" s="137"/>
      <c r="LG38" s="137"/>
      <c r="LH38" s="137"/>
      <c r="LI38" s="137"/>
      <c r="LJ38" s="137"/>
      <c r="LK38" s="137"/>
      <c r="LL38" s="137"/>
      <c r="LM38" s="137"/>
      <c r="LN38" s="137"/>
      <c r="LO38" s="137"/>
      <c r="LP38" s="137"/>
      <c r="LQ38" s="137"/>
      <c r="LR38" s="137"/>
      <c r="LS38" s="137"/>
      <c r="LT38" s="137"/>
      <c r="LU38" s="137"/>
      <c r="LV38" s="137"/>
      <c r="LW38" s="137"/>
      <c r="LX38" s="137"/>
      <c r="LY38" s="137"/>
      <c r="LZ38" s="137"/>
      <c r="MA38" s="137"/>
      <c r="MB38" s="137"/>
      <c r="MC38" s="137"/>
      <c r="MD38" s="137"/>
      <c r="ME38" s="137"/>
      <c r="MF38" s="137"/>
      <c r="MG38" s="137"/>
      <c r="MH38" s="137"/>
      <c r="MI38" s="137"/>
      <c r="MJ38" s="137"/>
      <c r="MK38" s="137"/>
      <c r="ML38" s="137"/>
      <c r="MM38" s="137"/>
      <c r="MN38" s="137"/>
      <c r="MO38" s="137"/>
      <c r="MP38" s="137"/>
      <c r="MQ38" s="137"/>
      <c r="MR38" s="137"/>
      <c r="MS38" s="137"/>
      <c r="MT38" s="137"/>
      <c r="MU38" s="137"/>
      <c r="MV38" s="137"/>
      <c r="MW38" s="137"/>
      <c r="MX38" s="137"/>
      <c r="MY38" s="137"/>
      <c r="MZ38" s="137"/>
      <c r="NA38" s="137"/>
      <c r="NB38" s="137"/>
      <c r="NC38" s="137"/>
      <c r="ND38" s="137"/>
      <c r="NE38" s="137"/>
      <c r="NF38" s="137"/>
      <c r="NG38" s="137"/>
      <c r="NH38" s="137"/>
      <c r="NI38" s="137"/>
      <c r="NJ38" s="137"/>
      <c r="NK38" s="137"/>
      <c r="NL38" s="137"/>
      <c r="NM38" s="137"/>
      <c r="NN38" s="137"/>
      <c r="NO38" s="137"/>
      <c r="NP38" s="137"/>
      <c r="NQ38" s="137"/>
      <c r="NR38" s="137"/>
      <c r="NS38" s="137"/>
      <c r="NT38" s="137"/>
      <c r="NU38" s="137"/>
      <c r="NV38" s="137"/>
      <c r="NW38" s="137"/>
      <c r="NX38" s="137"/>
      <c r="NY38" s="137"/>
      <c r="NZ38" s="137"/>
      <c r="OA38" s="137"/>
      <c r="OB38" s="137"/>
      <c r="OC38" s="137"/>
      <c r="OD38" s="137"/>
      <c r="OE38" s="137"/>
      <c r="OF38" s="137"/>
      <c r="OG38" s="137"/>
      <c r="OH38" s="137"/>
      <c r="OI38" s="137"/>
      <c r="OJ38" s="137"/>
      <c r="OK38" s="137"/>
      <c r="OL38" s="137"/>
      <c r="OM38" s="137"/>
      <c r="ON38" s="137"/>
      <c r="OO38" s="137"/>
      <c r="OP38" s="137"/>
      <c r="OQ38" s="137"/>
      <c r="OR38" s="137"/>
      <c r="OS38" s="137"/>
      <c r="OT38" s="137"/>
      <c r="OU38" s="137"/>
      <c r="OV38" s="137"/>
      <c r="OW38" s="137"/>
      <c r="OX38" s="137"/>
      <c r="OY38" s="137"/>
      <c r="OZ38" s="137"/>
      <c r="PA38" s="137"/>
      <c r="PB38" s="137"/>
      <c r="PC38" s="137"/>
      <c r="PD38" s="137"/>
      <c r="PE38" s="137"/>
      <c r="PF38" s="137"/>
      <c r="PG38" s="137"/>
      <c r="PH38" s="137"/>
      <c r="PI38" s="137"/>
      <c r="PJ38" s="137"/>
      <c r="PK38" s="137"/>
      <c r="PL38" s="137"/>
      <c r="PM38" s="137"/>
      <c r="PN38" s="137"/>
      <c r="PO38" s="137"/>
      <c r="PP38" s="137"/>
      <c r="PQ38" s="137"/>
      <c r="PR38" s="138"/>
    </row>
    <row r="39" spans="1:434" ht="293.25" customHeight="1" x14ac:dyDescent="0.3">
      <c r="A39" s="173"/>
      <c r="B39" s="141"/>
      <c r="C39" s="141"/>
      <c r="D39" s="143"/>
      <c r="E39" s="141"/>
      <c r="F39" s="141"/>
      <c r="G39" s="154"/>
      <c r="H39" s="154"/>
      <c r="I39" s="154"/>
      <c r="J39" s="174"/>
      <c r="K39" s="8"/>
      <c r="L39" s="175"/>
      <c r="M39" s="127" t="s">
        <v>71</v>
      </c>
      <c r="N39" s="127" t="s">
        <v>624</v>
      </c>
      <c r="O39" s="127" t="s">
        <v>624</v>
      </c>
      <c r="P39" s="141"/>
      <c r="Q39" s="127" t="s">
        <v>638</v>
      </c>
      <c r="R39" s="127" t="s">
        <v>639</v>
      </c>
      <c r="S39" s="177"/>
      <c r="T39" s="177"/>
      <c r="U39" s="179"/>
      <c r="V39" s="179"/>
      <c r="W39" s="43">
        <v>15</v>
      </c>
      <c r="X39" s="43">
        <v>15</v>
      </c>
      <c r="Y39" s="43">
        <v>15</v>
      </c>
      <c r="Z39" s="43">
        <v>15</v>
      </c>
      <c r="AA39" s="43">
        <v>15</v>
      </c>
      <c r="AB39" s="43">
        <v>15</v>
      </c>
      <c r="AC39" s="43">
        <v>10</v>
      </c>
      <c r="AD39" s="43">
        <v>100</v>
      </c>
      <c r="AE39" s="43" t="s">
        <v>79</v>
      </c>
      <c r="AF39" s="43" t="s">
        <v>79</v>
      </c>
      <c r="AG39" s="43" t="str">
        <f>VLOOKUP(CONCATENATE(AE39,AF39),[13]Parámetros!$A$2:$B$10,2,FALSE)</f>
        <v>Fuerte</v>
      </c>
      <c r="AH39" s="43">
        <v>100</v>
      </c>
      <c r="AI39" s="141"/>
      <c r="AJ39" s="154"/>
      <c r="AK39" s="154"/>
      <c r="AL39" s="154"/>
      <c r="AM39" s="154"/>
      <c r="AN39" s="154"/>
      <c r="AO39" s="171"/>
      <c r="AP39" s="172"/>
      <c r="AQ39" s="154"/>
      <c r="AR39" s="154"/>
      <c r="AS39" s="154"/>
      <c r="AT39" s="160"/>
      <c r="AU39" s="154"/>
      <c r="AV39" s="154"/>
      <c r="AW39" s="154"/>
      <c r="AX39" s="156"/>
      <c r="AY39" s="158"/>
      <c r="AZ39" s="146"/>
      <c r="BA39" s="147"/>
    </row>
    <row r="43" spans="1:434" x14ac:dyDescent="0.3">
      <c r="A43" s="128" t="s">
        <v>265</v>
      </c>
    </row>
  </sheetData>
  <sheetProtection selectLockedCells="1"/>
  <protectedRanges>
    <protectedRange sqref="R27:R28" name="Rango2_2"/>
    <protectedRange sqref="O27" name="Rango2_3"/>
  </protectedRanges>
  <mergeCells count="312">
    <mergeCell ref="AR20:AR21"/>
    <mergeCell ref="AS20:AS21"/>
    <mergeCell ref="AZ23:BA23"/>
    <mergeCell ref="K20:K21"/>
    <mergeCell ref="L20:L21"/>
    <mergeCell ref="N20:N21"/>
    <mergeCell ref="AI20:AI21"/>
    <mergeCell ref="AN20:AN21"/>
    <mergeCell ref="AT18:AT19"/>
    <mergeCell ref="AU18:AU19"/>
    <mergeCell ref="AV18:AV19"/>
    <mergeCell ref="AW18:AW19"/>
    <mergeCell ref="AO18:AO19"/>
    <mergeCell ref="AP18:AP19"/>
    <mergeCell ref="AQ18:AQ19"/>
    <mergeCell ref="L18:L19"/>
    <mergeCell ref="N18:N19"/>
    <mergeCell ref="U18:V18"/>
    <mergeCell ref="AI18:AI19"/>
    <mergeCell ref="AN18:AN19"/>
    <mergeCell ref="AT20:AT21"/>
    <mergeCell ref="AU20:AU21"/>
    <mergeCell ref="AV20:AV21"/>
    <mergeCell ref="AW20:AW21"/>
    <mergeCell ref="AO20:AO21"/>
    <mergeCell ref="AP20:AP21"/>
    <mergeCell ref="AQ20:AQ21"/>
    <mergeCell ref="B20:B21"/>
    <mergeCell ref="C20:C21"/>
    <mergeCell ref="D20:D21"/>
    <mergeCell ref="E20:E21"/>
    <mergeCell ref="F20:F21"/>
    <mergeCell ref="G20:G21"/>
    <mergeCell ref="H20:H21"/>
    <mergeCell ref="I20:I21"/>
    <mergeCell ref="J20:J21"/>
    <mergeCell ref="AP16:AP17"/>
    <mergeCell ref="AQ16:AQ17"/>
    <mergeCell ref="AS16:AS17"/>
    <mergeCell ref="AV16:AV17"/>
    <mergeCell ref="L16:L17"/>
    <mergeCell ref="U19:V19"/>
    <mergeCell ref="B18:B19"/>
    <mergeCell ref="C18:C19"/>
    <mergeCell ref="D18:D19"/>
    <mergeCell ref="E18:E19"/>
    <mergeCell ref="G18:G19"/>
    <mergeCell ref="H18:H19"/>
    <mergeCell ref="I18:I19"/>
    <mergeCell ref="J18:J19"/>
    <mergeCell ref="K18:K19"/>
    <mergeCell ref="N16:N17"/>
    <mergeCell ref="AI16:AI17"/>
    <mergeCell ref="AN16:AN17"/>
    <mergeCell ref="AO16:AO17"/>
    <mergeCell ref="G16:G17"/>
    <mergeCell ref="H16:H17"/>
    <mergeCell ref="I16:I17"/>
    <mergeCell ref="J16:J17"/>
    <mergeCell ref="K16:K17"/>
    <mergeCell ref="A16:A21"/>
    <mergeCell ref="B16:B17"/>
    <mergeCell ref="C16:C17"/>
    <mergeCell ref="D16:D17"/>
    <mergeCell ref="E16:E17"/>
    <mergeCell ref="AX9:AX10"/>
    <mergeCell ref="AY9:AY10"/>
    <mergeCell ref="A5:A8"/>
    <mergeCell ref="AV5:AV8"/>
    <mergeCell ref="AV11:AV13"/>
    <mergeCell ref="A11:A13"/>
    <mergeCell ref="B11:B12"/>
    <mergeCell ref="C11:C12"/>
    <mergeCell ref="D11:D12"/>
    <mergeCell ref="E11:E12"/>
    <mergeCell ref="AS9:AS10"/>
    <mergeCell ref="AT9:AT10"/>
    <mergeCell ref="AU9:AU10"/>
    <mergeCell ref="AV9:AV10"/>
    <mergeCell ref="AW9:AW10"/>
    <mergeCell ref="AN9:AN10"/>
    <mergeCell ref="AO9:AO10"/>
    <mergeCell ref="AP9:AP10"/>
    <mergeCell ref="AQ9:AQ10"/>
    <mergeCell ref="AI9:AI10"/>
    <mergeCell ref="AJ9:AJ10"/>
    <mergeCell ref="AK9:AK10"/>
    <mergeCell ref="AL9:AL10"/>
    <mergeCell ref="AM9:AM10"/>
    <mergeCell ref="AD9:AD10"/>
    <mergeCell ref="AE9:AE10"/>
    <mergeCell ref="AF9:AF10"/>
    <mergeCell ref="AG9:AG10"/>
    <mergeCell ref="AH9:AH10"/>
    <mergeCell ref="Y9:Y10"/>
    <mergeCell ref="Z9:Z10"/>
    <mergeCell ref="AA9:AA10"/>
    <mergeCell ref="AB9:AB10"/>
    <mergeCell ref="AC9:AC10"/>
    <mergeCell ref="K9:K10"/>
    <mergeCell ref="L9:L10"/>
    <mergeCell ref="M9:M10"/>
    <mergeCell ref="N9:N10"/>
    <mergeCell ref="O9:O10"/>
    <mergeCell ref="F27:F28"/>
    <mergeCell ref="L27:L28"/>
    <mergeCell ref="D27:D28"/>
    <mergeCell ref="C27:C28"/>
    <mergeCell ref="B27:B28"/>
    <mergeCell ref="K27:K28"/>
    <mergeCell ref="A27:A28"/>
    <mergeCell ref="E27:E28"/>
    <mergeCell ref="J27:J28"/>
    <mergeCell ref="I27:I28"/>
    <mergeCell ref="H27:H28"/>
    <mergeCell ref="G27:G28"/>
    <mergeCell ref="AI27:AI28"/>
    <mergeCell ref="AN27:AN28"/>
    <mergeCell ref="AO27:AO28"/>
    <mergeCell ref="AP27:AP28"/>
    <mergeCell ref="AV26:AV28"/>
    <mergeCell ref="AW24:AW25"/>
    <mergeCell ref="AO24:AO25"/>
    <mergeCell ref="AN24:AN25"/>
    <mergeCell ref="AP24:AP25"/>
    <mergeCell ref="AU24:AU25"/>
    <mergeCell ref="AV24:AV25"/>
    <mergeCell ref="A2:D2"/>
    <mergeCell ref="K24:K25"/>
    <mergeCell ref="F3:H3"/>
    <mergeCell ref="U3:V3"/>
    <mergeCell ref="A24:A25"/>
    <mergeCell ref="H23:H25"/>
    <mergeCell ref="I24:I25"/>
    <mergeCell ref="J24:J25"/>
    <mergeCell ref="D24:D25"/>
    <mergeCell ref="G24:G25"/>
    <mergeCell ref="F24:F25"/>
    <mergeCell ref="E24:E25"/>
    <mergeCell ref="C24:C25"/>
    <mergeCell ref="B24:B25"/>
    <mergeCell ref="F9:F10"/>
    <mergeCell ref="G9:G10"/>
    <mergeCell ref="H9:H10"/>
    <mergeCell ref="I9:I10"/>
    <mergeCell ref="J9:J10"/>
    <mergeCell ref="A9:A10"/>
    <mergeCell ref="B9:B10"/>
    <mergeCell ref="C9:C10"/>
    <mergeCell ref="D9:D10"/>
    <mergeCell ref="E9:E10"/>
    <mergeCell ref="A32:A35"/>
    <mergeCell ref="B32:B35"/>
    <mergeCell ref="C32:C35"/>
    <mergeCell ref="D32:D35"/>
    <mergeCell ref="E32:E35"/>
    <mergeCell ref="AX3:AY3"/>
    <mergeCell ref="AX24:AX25"/>
    <mergeCell ref="AY24:AY25"/>
    <mergeCell ref="L24:L25"/>
    <mergeCell ref="AR24:AR25"/>
    <mergeCell ref="AQ24:AQ25"/>
    <mergeCell ref="AS24:AS25"/>
    <mergeCell ref="P9:P10"/>
    <mergeCell ref="Q9:Q10"/>
    <mergeCell ref="R9:R10"/>
    <mergeCell ref="S9:S10"/>
    <mergeCell ref="T9:T10"/>
    <mergeCell ref="U9:U10"/>
    <mergeCell ref="V9:V10"/>
    <mergeCell ref="W9:W10"/>
    <mergeCell ref="X9:X10"/>
    <mergeCell ref="AT24:AT25"/>
    <mergeCell ref="AW27:AW28"/>
    <mergeCell ref="AQ27:AQ28"/>
    <mergeCell ref="L32:L35"/>
    <mergeCell ref="N32:N35"/>
    <mergeCell ref="AI32:AI35"/>
    <mergeCell ref="AN32:AN35"/>
    <mergeCell ref="AO32:AO35"/>
    <mergeCell ref="G32:G35"/>
    <mergeCell ref="H32:H35"/>
    <mergeCell ref="I32:I35"/>
    <mergeCell ref="J32:J35"/>
    <mergeCell ref="K32:K35"/>
    <mergeCell ref="AU32:AU35"/>
    <mergeCell ref="AV32:AV35"/>
    <mergeCell ref="AW32:AW35"/>
    <mergeCell ref="AX32:AX35"/>
    <mergeCell ref="AP32:AP35"/>
    <mergeCell ref="AQ32:AQ35"/>
    <mergeCell ref="AR32:AR35"/>
    <mergeCell ref="AS32:AS35"/>
    <mergeCell ref="AT32:AT35"/>
    <mergeCell ref="F36:F37"/>
    <mergeCell ref="G36:G37"/>
    <mergeCell ref="H36:H37"/>
    <mergeCell ref="I36:I37"/>
    <mergeCell ref="J36:J37"/>
    <mergeCell ref="A36:A37"/>
    <mergeCell ref="B36:B37"/>
    <mergeCell ref="C36:C37"/>
    <mergeCell ref="D36:D37"/>
    <mergeCell ref="E36:E37"/>
    <mergeCell ref="P36:P37"/>
    <mergeCell ref="Q36:Q37"/>
    <mergeCell ref="R36:R37"/>
    <mergeCell ref="S36:S37"/>
    <mergeCell ref="T36:T37"/>
    <mergeCell ref="L36:L37"/>
    <mergeCell ref="M36:M37"/>
    <mergeCell ref="N36:N37"/>
    <mergeCell ref="O36:O37"/>
    <mergeCell ref="Z36:Z37"/>
    <mergeCell ref="AA36:AA37"/>
    <mergeCell ref="AB36:AB37"/>
    <mergeCell ref="AC36:AC37"/>
    <mergeCell ref="AD36:AD37"/>
    <mergeCell ref="U36:U37"/>
    <mergeCell ref="V36:V37"/>
    <mergeCell ref="W36:W37"/>
    <mergeCell ref="X36:X37"/>
    <mergeCell ref="Y36:Y37"/>
    <mergeCell ref="AQ36:AQ37"/>
    <mergeCell ref="AR36:AR37"/>
    <mergeCell ref="AS36:AS37"/>
    <mergeCell ref="AJ36:AJ37"/>
    <mergeCell ref="AK36:AK37"/>
    <mergeCell ref="AL36:AL37"/>
    <mergeCell ref="AM36:AM37"/>
    <mergeCell ref="AN36:AN37"/>
    <mergeCell ref="AE36:AE37"/>
    <mergeCell ref="AF36:AF37"/>
    <mergeCell ref="AG36:AG37"/>
    <mergeCell ref="AH36:AH37"/>
    <mergeCell ref="AI36:AI37"/>
    <mergeCell ref="A38:A39"/>
    <mergeCell ref="F38:F39"/>
    <mergeCell ref="G38:G39"/>
    <mergeCell ref="H38:H39"/>
    <mergeCell ref="I38:I39"/>
    <mergeCell ref="J38:J39"/>
    <mergeCell ref="L38:L39"/>
    <mergeCell ref="P38:P39"/>
    <mergeCell ref="S38:S39"/>
    <mergeCell ref="AZ3:BA4"/>
    <mergeCell ref="AZ7:BA7"/>
    <mergeCell ref="AZ13:BA13"/>
    <mergeCell ref="AZ22:BA22"/>
    <mergeCell ref="AZ31:BA31"/>
    <mergeCell ref="AQ38:AQ39"/>
    <mergeCell ref="AR38:AR39"/>
    <mergeCell ref="AS38:AS39"/>
    <mergeCell ref="AT38:AT39"/>
    <mergeCell ref="AU38:AU39"/>
    <mergeCell ref="AW36:AW37"/>
    <mergeCell ref="AX36:AX37"/>
    <mergeCell ref="AY32:AY35"/>
    <mergeCell ref="AR9:AR10"/>
    <mergeCell ref="AR18:AR19"/>
    <mergeCell ref="AS18:AS19"/>
    <mergeCell ref="AX16:AX17"/>
    <mergeCell ref="AY16:AY17"/>
    <mergeCell ref="AW16:AW17"/>
    <mergeCell ref="AY18:AY19"/>
    <mergeCell ref="AX18:AX19"/>
    <mergeCell ref="AZ9:BA10"/>
    <mergeCell ref="AY36:AY37"/>
    <mergeCell ref="AT36:AT37"/>
    <mergeCell ref="AZ8:BA8"/>
    <mergeCell ref="AZ5:BA5"/>
    <mergeCell ref="AZ6:BA6"/>
    <mergeCell ref="AZ26:BA26"/>
    <mergeCell ref="AZ14:BA14"/>
    <mergeCell ref="AZ15:BA15"/>
    <mergeCell ref="AZ11:BA11"/>
    <mergeCell ref="AZ12:BA12"/>
    <mergeCell ref="AV38:AV39"/>
    <mergeCell ref="AW38:AW39"/>
    <mergeCell ref="AZ18:BA19"/>
    <mergeCell ref="AZ20:BA21"/>
    <mergeCell ref="AZ16:BA17"/>
    <mergeCell ref="AX38:AX39"/>
    <mergeCell ref="AY38:AY39"/>
    <mergeCell ref="AV36:AV37"/>
    <mergeCell ref="AZ27:BA28"/>
    <mergeCell ref="AY20:AY21"/>
    <mergeCell ref="AX20:AX21"/>
    <mergeCell ref="B38:B39"/>
    <mergeCell ref="C38:C39"/>
    <mergeCell ref="D38:D39"/>
    <mergeCell ref="E38:E39"/>
    <mergeCell ref="AZ24:BA25"/>
    <mergeCell ref="AZ36:BA37"/>
    <mergeCell ref="AZ38:BA39"/>
    <mergeCell ref="AZ32:BA35"/>
    <mergeCell ref="AZ29:BA29"/>
    <mergeCell ref="AZ30:BA30"/>
    <mergeCell ref="AL38:AL39"/>
    <mergeCell ref="AM38:AM39"/>
    <mergeCell ref="AN38:AN39"/>
    <mergeCell ref="AO38:AO39"/>
    <mergeCell ref="AP38:AP39"/>
    <mergeCell ref="T38:T39"/>
    <mergeCell ref="U38:U39"/>
    <mergeCell ref="V38:V39"/>
    <mergeCell ref="AI38:AI39"/>
    <mergeCell ref="AJ38:AJ39"/>
    <mergeCell ref="AK38:AK39"/>
    <mergeCell ref="AU36:AU37"/>
    <mergeCell ref="AO36:AO37"/>
    <mergeCell ref="AP36:AP37"/>
  </mergeCells>
  <conditionalFormatting sqref="K5:K9">
    <cfRule type="containsText" dxfId="110" priority="150" operator="containsText" text="❌">
      <formula>NOT(ISERROR(SEARCH(("❌"),(K5))))</formula>
    </cfRule>
  </conditionalFormatting>
  <conditionalFormatting sqref="K14:K16">
    <cfRule type="containsText" dxfId="109" priority="56" operator="containsText" text="❌">
      <formula>NOT(ISERROR(SEARCH(("❌"),(K14))))</formula>
    </cfRule>
  </conditionalFormatting>
  <conditionalFormatting sqref="K18">
    <cfRule type="containsText" dxfId="108" priority="55" operator="containsText" text="❌">
      <formula>NOT(ISERROR(SEARCH(("❌"),(K18))))</formula>
    </cfRule>
  </conditionalFormatting>
  <conditionalFormatting sqref="K20">
    <cfRule type="containsText" dxfId="107" priority="54" operator="containsText" text="❌">
      <formula>NOT(ISERROR(SEARCH(("❌"),(K20))))</formula>
    </cfRule>
  </conditionalFormatting>
  <conditionalFormatting sqref="K22:K24">
    <cfRule type="containsText" dxfId="106" priority="45" operator="containsText" text="❌">
      <formula>NOT(ISERROR(SEARCH(("❌"),(K22))))</formula>
    </cfRule>
  </conditionalFormatting>
  <conditionalFormatting sqref="K26:K27">
    <cfRule type="containsText" dxfId="105" priority="164" operator="containsText" text="❌">
      <formula>NOT(ISERROR(SEARCH(("❌"),(K26))))</formula>
    </cfRule>
  </conditionalFormatting>
  <conditionalFormatting sqref="K31:K32">
    <cfRule type="containsText" dxfId="104" priority="15" operator="containsText" text="❌">
      <formula>NOT(ISERROR(SEARCH(("❌"),(K31))))</formula>
    </cfRule>
  </conditionalFormatting>
  <conditionalFormatting sqref="K36">
    <cfRule type="containsText" dxfId="103" priority="6" operator="containsText" text="❌">
      <formula>NOT(ISERROR(SEARCH(("❌"),(K36))))</formula>
    </cfRule>
  </conditionalFormatting>
  <conditionalFormatting sqref="K38">
    <cfRule type="containsText" dxfId="102" priority="1" operator="containsText" text="❌">
      <formula>NOT(ISERROR(SEARCH(("❌"),(K38))))</formula>
    </cfRule>
  </conditionalFormatting>
  <conditionalFormatting sqref="L20">
    <cfRule type="containsText" dxfId="101" priority="57" operator="containsText" text="Bajo">
      <formula>NOT(ISERROR(SEARCH("Bajo",L20)))</formula>
    </cfRule>
    <cfRule type="containsText" dxfId="100" priority="58" operator="containsText" text="Moderado">
      <formula>NOT(ISERROR(SEARCH("Moderado",L20)))</formula>
    </cfRule>
    <cfRule type="containsText" dxfId="99" priority="59" operator="containsText" text="Alto">
      <formula>NOT(ISERROR(SEARCH("Alto",L20)))</formula>
    </cfRule>
    <cfRule type="containsText" dxfId="98" priority="60" operator="containsText" text="Extremo">
      <formula>NOT(ISERROR(SEARCH("Extremo",L20)))</formula>
    </cfRule>
  </conditionalFormatting>
  <conditionalFormatting sqref="L22">
    <cfRule type="expression" dxfId="97" priority="46">
      <formula>NOT(ISERROR(SEARCH("Bajo",L22)))</formula>
    </cfRule>
    <cfRule type="expression" dxfId="96" priority="47">
      <formula>NOT(ISERROR(SEARCH("Moderado",L22)))</formula>
    </cfRule>
    <cfRule type="expression" dxfId="95" priority="48">
      <formula>NOT(ISERROR(SEARCH("Alto",L22)))</formula>
    </cfRule>
    <cfRule type="expression" dxfId="94" priority="49">
      <formula>NOT(ISERROR(SEARCH("Extremo",L22)))</formula>
    </cfRule>
  </conditionalFormatting>
  <conditionalFormatting sqref="L23:L24 L26:L27">
    <cfRule type="containsText" dxfId="93" priority="180" operator="containsText" text="Alto">
      <formula>NOT(ISERROR(SEARCH("Alto",L23)))</formula>
    </cfRule>
    <cfRule type="containsText" dxfId="92" priority="179" operator="containsText" text="Moderado">
      <formula>NOT(ISERROR(SEARCH("Moderado",L23)))</formula>
    </cfRule>
    <cfRule type="containsText" dxfId="91" priority="178" operator="containsText" text="Bajo">
      <formula>NOT(ISERROR(SEARCH("Bajo",L23)))</formula>
    </cfRule>
    <cfRule type="containsText" dxfId="90" priority="181" operator="containsText" text="Extremo">
      <formula>NOT(ISERROR(SEARCH("Extremo",L23)))</formula>
    </cfRule>
  </conditionalFormatting>
  <conditionalFormatting sqref="L29:L30">
    <cfRule type="containsText" dxfId="89" priority="43" operator="containsText" text="Alto">
      <formula>NOT(ISERROR(SEARCH("Alto",L29)))</formula>
    </cfRule>
    <cfRule type="containsText" dxfId="88" priority="44" operator="containsText" text="Extremo">
      <formula>NOT(ISERROR(SEARCH("Extremo",L29)))</formula>
    </cfRule>
    <cfRule type="containsText" dxfId="87" priority="41" operator="containsText" text="Bajo">
      <formula>NOT(ISERROR(SEARCH("Bajo",L29)))</formula>
    </cfRule>
    <cfRule type="containsText" dxfId="86" priority="42" operator="containsText" text="Moderado">
      <formula>NOT(ISERROR(SEARCH("Moderado",L29)))</formula>
    </cfRule>
  </conditionalFormatting>
  <conditionalFormatting sqref="L38">
    <cfRule type="containsText" dxfId="85" priority="2" operator="containsText" text="Bajo">
      <formula>NOT(ISERROR(SEARCH("Bajo",L38)))</formula>
    </cfRule>
    <cfRule type="containsText" dxfId="84" priority="3" operator="containsText" text="Moderado">
      <formula>NOT(ISERROR(SEARCH("Moderado",L38)))</formula>
    </cfRule>
    <cfRule type="containsText" dxfId="83" priority="4" operator="containsText" text="Alto">
      <formula>NOT(ISERROR(SEARCH("Alto",L38)))</formula>
    </cfRule>
    <cfRule type="containsText" dxfId="82" priority="5" operator="containsText" text="Extremo">
      <formula>NOT(ISERROR(SEARCH("Extremo",L38)))</formula>
    </cfRule>
  </conditionalFormatting>
  <conditionalFormatting sqref="L9:N9">
    <cfRule type="containsText" dxfId="81" priority="162" operator="containsText" text="Alto">
      <formula>NOT(ISERROR(SEARCH("Alto",L9)))</formula>
    </cfRule>
    <cfRule type="containsText" dxfId="80" priority="161" operator="containsText" text="Moderado">
      <formula>NOT(ISERROR(SEARCH("Moderado",L9)))</formula>
    </cfRule>
    <cfRule type="containsText" dxfId="79" priority="160" operator="containsText" text="Bajo">
      <formula>NOT(ISERROR(SEARCH("Bajo",L9)))</formula>
    </cfRule>
    <cfRule type="containsText" dxfId="78" priority="163" operator="containsText" text="Extremo">
      <formula>NOT(ISERROR(SEARCH("Extremo",L9)))</formula>
    </cfRule>
  </conditionalFormatting>
  <conditionalFormatting sqref="L15:N15">
    <cfRule type="expression" dxfId="77" priority="112">
      <formula>NOT(ISERROR(SEARCH("Bajo",L15)))</formula>
    </cfRule>
    <cfRule type="expression" dxfId="76" priority="115">
      <formula>NOT(ISERROR(SEARCH("Extremo",L15)))</formula>
    </cfRule>
    <cfRule type="expression" dxfId="75" priority="114">
      <formula>NOT(ISERROR(SEARCH("Alto",L15)))</formula>
    </cfRule>
    <cfRule type="expression" dxfId="74" priority="113">
      <formula>NOT(ISERROR(SEARCH("Moderado",L15)))</formula>
    </cfRule>
  </conditionalFormatting>
  <conditionalFormatting sqref="L16:N16 L18:N18">
    <cfRule type="containsText" dxfId="73" priority="62" operator="containsText" text="Moderado">
      <formula>NOT(ISERROR(SEARCH("Moderado",L16)))</formula>
    </cfRule>
    <cfRule type="containsText" dxfId="72" priority="63" operator="containsText" text="Alto">
      <formula>NOT(ISERROR(SEARCH("Alto",L16)))</formula>
    </cfRule>
    <cfRule type="containsText" dxfId="71" priority="64" operator="containsText" text="Extremo">
      <formula>NOT(ISERROR(SEARCH("Extremo",L16)))</formula>
    </cfRule>
    <cfRule type="containsText" dxfId="70" priority="61" operator="containsText" text="Bajo">
      <formula>NOT(ISERROR(SEARCH("Bajo",L16)))</formula>
    </cfRule>
  </conditionalFormatting>
  <conditionalFormatting sqref="L31:N31">
    <cfRule type="containsText" dxfId="69" priority="35" operator="containsText" text="Alto">
      <formula>NOT(ISERROR(SEARCH("Alto",L31)))</formula>
    </cfRule>
    <cfRule type="containsText" dxfId="68" priority="33" operator="containsText" text="Bajo">
      <formula>NOT(ISERROR(SEARCH("Bajo",L31)))</formula>
    </cfRule>
    <cfRule type="containsText" dxfId="67" priority="36" operator="containsText" text="Extremo">
      <formula>NOT(ISERROR(SEARCH("Extremo",L31)))</formula>
    </cfRule>
    <cfRule type="containsText" dxfId="66" priority="34" operator="containsText" text="Moderado">
      <formula>NOT(ISERROR(SEARCH("Moderado",L31)))</formula>
    </cfRule>
  </conditionalFormatting>
  <conditionalFormatting sqref="L32:N32">
    <cfRule type="expression" dxfId="65" priority="17">
      <formula>NOT(ISERROR(SEARCH("Moderado",L32)))</formula>
    </cfRule>
    <cfRule type="expression" dxfId="64" priority="19">
      <formula>NOT(ISERROR(SEARCH("Extremo",L32)))</formula>
    </cfRule>
    <cfRule type="expression" dxfId="63" priority="18">
      <formula>NOT(ISERROR(SEARCH("Alto",L32)))</formula>
    </cfRule>
    <cfRule type="expression" dxfId="62" priority="16">
      <formula>NOT(ISERROR(SEARCH("Bajo",L32)))</formula>
    </cfRule>
  </conditionalFormatting>
  <conditionalFormatting sqref="L36:N36">
    <cfRule type="containsText" dxfId="61" priority="11" operator="containsText" text="Bajo">
      <formula>NOT(ISERROR(SEARCH("Bajo",L36)))</formula>
    </cfRule>
    <cfRule type="containsText" dxfId="60" priority="13" operator="containsText" text="Alto">
      <formula>NOT(ISERROR(SEARCH("Alto",L36)))</formula>
    </cfRule>
    <cfRule type="containsText" dxfId="59" priority="12" operator="containsText" text="Moderado">
      <formula>NOT(ISERROR(SEARCH("Moderado",L36)))</formula>
    </cfRule>
    <cfRule type="containsText" dxfId="58" priority="14" operator="containsText" text="Extremo">
      <formula>NOT(ISERROR(SEARCH("Extremo",L36)))</formula>
    </cfRule>
  </conditionalFormatting>
  <conditionalFormatting sqref="M17">
    <cfRule type="containsText" dxfId="57" priority="84" operator="containsText" text="Bajo">
      <formula>NOT(ISERROR(SEARCH("Bajo",M17)))</formula>
    </cfRule>
    <cfRule type="containsText" dxfId="56" priority="87" operator="containsText" text="Extremo">
      <formula>NOT(ISERROR(SEARCH("Extremo",M17)))</formula>
    </cfRule>
    <cfRule type="containsText" dxfId="55" priority="86" operator="containsText" text="Alto">
      <formula>NOT(ISERROR(SEARCH("Alto",M17)))</formula>
    </cfRule>
    <cfRule type="containsText" dxfId="54" priority="85" operator="containsText" text="Moderado">
      <formula>NOT(ISERROR(SEARCH("Moderado",M17)))</formula>
    </cfRule>
  </conditionalFormatting>
  <conditionalFormatting sqref="M33">
    <cfRule type="expression" dxfId="53" priority="20">
      <formula>NOT(ISERROR(SEARCH("Bajo",M33)))</formula>
    </cfRule>
    <cfRule type="expression" dxfId="52" priority="21">
      <formula>NOT(ISERROR(SEARCH("Moderado",M33)))</formula>
    </cfRule>
    <cfRule type="expression" dxfId="51" priority="22">
      <formula>NOT(ISERROR(SEARCH("Alto",M33)))</formula>
    </cfRule>
    <cfRule type="expression" dxfId="50" priority="23">
      <formula>NOT(ISERROR(SEARCH("Extremo",M33)))</formula>
    </cfRule>
  </conditionalFormatting>
  <conditionalFormatting sqref="M14:O14">
    <cfRule type="containsText" dxfId="49" priority="124" operator="containsText" text="Extremo">
      <formula>NOT(ISERROR(SEARCH("Extremo",M14)))</formula>
    </cfRule>
    <cfRule type="containsText" dxfId="48" priority="123" operator="containsText" text="Alto">
      <formula>NOT(ISERROR(SEARCH("Alto",M14)))</formula>
    </cfRule>
    <cfRule type="containsText" dxfId="47" priority="122" operator="containsText" text="Moderado">
      <formula>NOT(ISERROR(SEARCH("Moderado",M14)))</formula>
    </cfRule>
    <cfRule type="containsText" dxfId="46" priority="121" operator="containsText" text="Bajo">
      <formula>NOT(ISERROR(SEARCH("Bajo",M14)))</formula>
    </cfRule>
  </conditionalFormatting>
  <conditionalFormatting sqref="AP5:AP8 L7:L8">
    <cfRule type="containsText" dxfId="45" priority="151" operator="containsText" text="bajo">
      <formula>NOT(ISERROR(SEARCH("bajo",L5)))</formula>
    </cfRule>
    <cfRule type="containsText" dxfId="44" priority="152" operator="containsText" text="moderado">
      <formula>NOT(ISERROR(SEARCH("moderado",L5)))</formula>
    </cfRule>
    <cfRule type="containsText" dxfId="43" priority="153" operator="containsText" text="alto">
      <formula>NOT(ISERROR(SEARCH("alto",L5)))</formula>
    </cfRule>
    <cfRule type="containsText" dxfId="42" priority="154" operator="containsText" text="extremo">
      <formula>NOT(ISERROR(SEARCH("extremo",L5)))</formula>
    </cfRule>
  </conditionalFormatting>
  <conditionalFormatting sqref="AP9">
    <cfRule type="containsText" dxfId="41" priority="156" operator="containsText" text="Alto">
      <formula>NOT(ISERROR(SEARCH("Alto",AP9)))</formula>
    </cfRule>
    <cfRule type="containsText" dxfId="40" priority="157" operator="containsText" text="Moderado">
      <formula>NOT(ISERROR(SEARCH("Moderado",AP9)))</formula>
    </cfRule>
    <cfRule type="containsText" dxfId="39" priority="158" operator="containsText" text="Bajo">
      <formula>NOT(ISERROR(SEARCH("Bajo",AP9)))</formula>
    </cfRule>
    <cfRule type="containsText" dxfId="38" priority="159" operator="containsText" text="Extremo">
      <formula>NOT(ISERROR(SEARCH("Extremo",AP9)))</formula>
    </cfRule>
  </conditionalFormatting>
  <conditionalFormatting sqref="AP13">
    <cfRule type="containsText" dxfId="37" priority="146" operator="containsText" text="bajo">
      <formula>NOT(ISERROR(SEARCH("bajo",AP13)))</formula>
    </cfRule>
    <cfRule type="containsText" dxfId="36" priority="148" operator="containsText" text="alto">
      <formula>NOT(ISERROR(SEARCH("alto",AP13)))</formula>
    </cfRule>
    <cfRule type="containsText" dxfId="35" priority="147" operator="containsText" text="moderado">
      <formula>NOT(ISERROR(SEARCH("moderado",AP13)))</formula>
    </cfRule>
    <cfRule type="containsText" dxfId="34" priority="149" operator="containsText" text="extremo">
      <formula>NOT(ISERROR(SEARCH("extremo",AP13)))</formula>
    </cfRule>
  </conditionalFormatting>
  <conditionalFormatting sqref="AP15">
    <cfRule type="expression" dxfId="33" priority="116">
      <formula>NOT(ISERROR(SEARCH("Alto",AP15)))</formula>
    </cfRule>
  </conditionalFormatting>
  <conditionalFormatting sqref="AP16">
    <cfRule type="containsText" dxfId="32" priority="80" operator="containsText" text="Alto">
      <formula>NOT(ISERROR(SEARCH("Alto",AP16)))</formula>
    </cfRule>
    <cfRule type="containsText" dxfId="31" priority="82" operator="containsText" text="Bajo">
      <formula>NOT(ISERROR(SEARCH("Bajo",AP16)))</formula>
    </cfRule>
    <cfRule type="containsText" dxfId="30" priority="81" operator="containsText" text="Moderado">
      <formula>NOT(ISERROR(SEARCH("Moderado",AP16)))</formula>
    </cfRule>
    <cfRule type="containsText" dxfId="29" priority="83" operator="containsText" text="Extremo">
      <formula>NOT(ISERROR(SEARCH("Extremo",AP16)))</formula>
    </cfRule>
  </conditionalFormatting>
  <conditionalFormatting sqref="AP18">
    <cfRule type="containsText" dxfId="28" priority="74" operator="containsText" text="Bajo">
      <formula>NOT(ISERROR(SEARCH("Bajo",AP18)))</formula>
    </cfRule>
    <cfRule type="containsText" dxfId="27" priority="73" operator="containsText" text="Moderado">
      <formula>NOT(ISERROR(SEARCH("Moderado",AP18)))</formula>
    </cfRule>
    <cfRule type="containsText" dxfId="26" priority="72" operator="containsText" text="Alto">
      <formula>NOT(ISERROR(SEARCH("Alto",AP18)))</formula>
    </cfRule>
    <cfRule type="containsText" dxfId="25" priority="75" operator="containsText" text="Extremo">
      <formula>NOT(ISERROR(SEARCH("Extremo",AP18)))</formula>
    </cfRule>
  </conditionalFormatting>
  <conditionalFormatting sqref="AP20">
    <cfRule type="containsText" dxfId="24" priority="70" operator="containsText" text="Bajo">
      <formula>NOT(ISERROR(SEARCH("Bajo",AP20)))</formula>
    </cfRule>
    <cfRule type="containsText" dxfId="23" priority="71" operator="containsText" text="Extremo">
      <formula>NOT(ISERROR(SEARCH("Extremo",AP20)))</formula>
    </cfRule>
    <cfRule type="containsText" dxfId="22" priority="69" operator="containsText" text="Moderado">
      <formula>NOT(ISERROR(SEARCH("Moderado",AP20)))</formula>
    </cfRule>
    <cfRule type="containsText" dxfId="21" priority="68" operator="containsText" text="Alto">
      <formula>NOT(ISERROR(SEARCH("Alto",AP20)))</formula>
    </cfRule>
  </conditionalFormatting>
  <conditionalFormatting sqref="AP22">
    <cfRule type="expression" dxfId="20" priority="50">
      <formula>NOT(ISERROR(SEARCH("Alto",AP22)))</formula>
    </cfRule>
  </conditionalFormatting>
  <conditionalFormatting sqref="AP23:AP24">
    <cfRule type="containsText" dxfId="19" priority="174" operator="containsText" text="Alto">
      <formula>NOT(ISERROR(SEARCH("Alto",AP23)))</formula>
    </cfRule>
    <cfRule type="containsText" dxfId="18" priority="175" operator="containsText" text="Moderado">
      <formula>NOT(ISERROR(SEARCH("Moderado",AP23)))</formula>
    </cfRule>
    <cfRule type="containsText" dxfId="17" priority="176" operator="containsText" text="Bajo">
      <formula>NOT(ISERROR(SEARCH("Bajo",AP23)))</formula>
    </cfRule>
    <cfRule type="containsText" dxfId="16" priority="177" operator="containsText" text="Extremo">
      <formula>NOT(ISERROR(SEARCH("Extremo",AP23)))</formula>
    </cfRule>
  </conditionalFormatting>
  <conditionalFormatting sqref="AP26:AP27">
    <cfRule type="containsText" dxfId="15" priority="167" operator="containsText" text="Alto">
      <formula>NOT(ISERROR(SEARCH("Alto",AP26)))</formula>
    </cfRule>
    <cfRule type="containsText" dxfId="14" priority="168" operator="containsText" text="Moderado">
      <formula>NOT(ISERROR(SEARCH("Moderado",AP26)))</formula>
    </cfRule>
    <cfRule type="containsText" dxfId="13" priority="169" operator="containsText" text="Bajo">
      <formula>NOT(ISERROR(SEARCH("Bajo",AP26)))</formula>
    </cfRule>
    <cfRule type="containsText" dxfId="12" priority="170" operator="containsText" text="Extremo">
      <formula>NOT(ISERROR(SEARCH("Extremo",AP26)))</formula>
    </cfRule>
  </conditionalFormatting>
  <conditionalFormatting sqref="AP29:AP31">
    <cfRule type="containsText" dxfId="11" priority="32" operator="containsText" text="Extremo">
      <formula>NOT(ISERROR(SEARCH("Extremo",AP29)))</formula>
    </cfRule>
    <cfRule type="containsText" dxfId="10" priority="30" operator="containsText" text="Moderado">
      <formula>NOT(ISERROR(SEARCH("Moderado",AP29)))</formula>
    </cfRule>
    <cfRule type="containsText" dxfId="9" priority="29" operator="containsText" text="Alto">
      <formula>NOT(ISERROR(SEARCH("Alto",AP29)))</formula>
    </cfRule>
    <cfRule type="containsText" dxfId="8" priority="31" operator="containsText" text="Bajo">
      <formula>NOT(ISERROR(SEARCH("Bajo",AP29)))</formula>
    </cfRule>
  </conditionalFormatting>
  <conditionalFormatting sqref="AP32">
    <cfRule type="expression" dxfId="7" priority="27">
      <formula>NOT(ISERROR(SEARCH("Extremo",AP32)))</formula>
    </cfRule>
    <cfRule type="expression" dxfId="6" priority="26">
      <formula>NOT(ISERROR(SEARCH("Bajo",AP32)))</formula>
    </cfRule>
    <cfRule type="expression" dxfId="5" priority="25">
      <formula>NOT(ISERROR(SEARCH("Moderado",AP32)))</formula>
    </cfRule>
    <cfRule type="expression" dxfId="4" priority="24">
      <formula>NOT(ISERROR(SEARCH("Alto",AP32)))</formula>
    </cfRule>
  </conditionalFormatting>
  <conditionalFormatting sqref="AP36">
    <cfRule type="containsText" dxfId="3" priority="10" operator="containsText" text="Extremo">
      <formula>NOT(ISERROR(SEARCH("Extremo",AP36)))</formula>
    </cfRule>
    <cfRule type="containsText" dxfId="2" priority="9" operator="containsText" text="Bajo">
      <formula>NOT(ISERROR(SEARCH("Bajo",AP36)))</formula>
    </cfRule>
    <cfRule type="containsText" dxfId="1" priority="8" operator="containsText" text="Moderado">
      <formula>NOT(ISERROR(SEARCH("Moderado",AP36)))</formula>
    </cfRule>
    <cfRule type="containsText" dxfId="0" priority="7" operator="containsText" text="Alto">
      <formula>NOT(ISERROR(SEARCH("Alto",AP36)))</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0000000}">
          <x14:formula1>
            <xm:f>Parámetros!$A$40:$A$44</xm:f>
          </x14:formula1>
          <xm:sqref>I26:I27 I23:I24 AN23:AN24 AN26:AN27</xm:sqref>
        </x14:dataValidation>
        <x14:dataValidation type="list" allowBlank="1" showInputMessage="1" showErrorMessage="1" xr:uid="{00000000-0002-0000-0000-000001000000}">
          <x14:formula1>
            <xm:f>Parámetros!$A$47:$A$51</xm:f>
          </x14:formula1>
          <xm:sqref>AO23:AO24 AO26:AO27</xm:sqref>
        </x14:dataValidation>
        <x14:dataValidation type="list" allowBlank="1" showInputMessage="1" showErrorMessage="1" xr:uid="{00000000-0002-0000-0000-000003000000}">
          <x14:formula1>
            <xm:f>Parámetros!$A$93:$A$96</xm:f>
          </x14:formula1>
          <xm:sqref>AQ23:AQ24 AQ26:AQ27 AQ29:AQ31 AQ40:AQ1048576</xm:sqref>
        </x14:dataValidation>
        <x14:dataValidation type="list" allowBlank="1" showInputMessage="1" showErrorMessage="1" xr:uid="{00000000-0002-0000-0000-000004000000}">
          <x14:formula1>
            <xm:f>Parámetros!$A$84:$A$85</xm:f>
          </x14:formula1>
          <xm:sqref>AJ23:AJ28</xm:sqref>
        </x14:dataValidation>
        <x14:dataValidation type="list" allowBlank="1" showInputMessage="1" showErrorMessage="1" xr:uid="{00000000-0002-0000-0000-000005000000}">
          <x14:formula1>
            <xm:f>Parámetros!$B$84:$B$86</xm:f>
          </x14:formula1>
          <xm:sqref>AK23:AK28</xm:sqref>
        </x14:dataValidation>
        <x14:dataValidation type="list" allowBlank="1" showInputMessage="1" showErrorMessage="1" xr:uid="{00000000-0002-0000-0000-000006000000}">
          <x14:formula1>
            <xm:f>Parámetros!$A$118:$A$120</xm:f>
          </x14:formula1>
          <xm:sqref>AF23:AF28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73" t="s">
        <v>0</v>
      </c>
      <c r="B1" s="273"/>
      <c r="C1" s="273"/>
      <c r="D1" s="273"/>
      <c r="E1" s="273"/>
      <c r="F1" s="273"/>
      <c r="G1" s="273"/>
      <c r="H1" s="273"/>
    </row>
    <row r="2" spans="1:12" x14ac:dyDescent="0.2">
      <c r="A2" s="272" t="s">
        <v>1</v>
      </c>
      <c r="B2" s="272"/>
      <c r="C2" s="272"/>
      <c r="D2" s="272"/>
      <c r="E2" s="272"/>
      <c r="F2" s="272"/>
      <c r="G2" s="272"/>
      <c r="H2" s="6" t="s">
        <v>2</v>
      </c>
    </row>
    <row r="3" spans="1:12" x14ac:dyDescent="0.2">
      <c r="A3" s="272" t="s">
        <v>3</v>
      </c>
      <c r="B3" s="272"/>
      <c r="C3" s="272"/>
      <c r="D3" s="272"/>
      <c r="E3" s="272"/>
      <c r="F3" s="272"/>
      <c r="G3" s="272"/>
      <c r="H3" s="6" t="s">
        <v>4</v>
      </c>
    </row>
    <row r="4" spans="1:12" x14ac:dyDescent="0.2">
      <c r="A4" s="272" t="s">
        <v>5</v>
      </c>
      <c r="B4" s="272"/>
      <c r="C4" s="272"/>
      <c r="D4" s="272"/>
      <c r="E4" s="272"/>
      <c r="F4" s="272"/>
      <c r="G4" s="272"/>
      <c r="H4" s="6" t="s">
        <v>4</v>
      </c>
    </row>
    <row r="5" spans="1:12" x14ac:dyDescent="0.2">
      <c r="A5" s="272" t="s">
        <v>6</v>
      </c>
      <c r="B5" s="272"/>
      <c r="C5" s="272"/>
      <c r="D5" s="272"/>
      <c r="E5" s="272"/>
      <c r="F5" s="272"/>
      <c r="G5" s="272"/>
      <c r="H5" s="6" t="s">
        <v>2</v>
      </c>
    </row>
    <row r="6" spans="1:12" x14ac:dyDescent="0.2">
      <c r="A6" s="272" t="s">
        <v>7</v>
      </c>
      <c r="B6" s="272"/>
      <c r="C6" s="272"/>
      <c r="D6" s="272"/>
      <c r="E6" s="272"/>
      <c r="F6" s="272"/>
      <c r="G6" s="272"/>
      <c r="H6" s="6" t="s">
        <v>4</v>
      </c>
    </row>
    <row r="7" spans="1:12" x14ac:dyDescent="0.2">
      <c r="A7" s="272" t="s">
        <v>8</v>
      </c>
      <c r="B7" s="272"/>
      <c r="C7" s="272"/>
      <c r="D7" s="272"/>
      <c r="E7" s="272"/>
      <c r="F7" s="272"/>
      <c r="G7" s="272"/>
      <c r="H7" s="6" t="s">
        <v>4</v>
      </c>
    </row>
    <row r="8" spans="1:12" x14ac:dyDescent="0.2">
      <c r="A8" s="272" t="s">
        <v>9</v>
      </c>
      <c r="B8" s="272"/>
      <c r="C8" s="272"/>
      <c r="D8" s="272"/>
      <c r="E8" s="272"/>
      <c r="F8" s="272"/>
      <c r="G8" s="272"/>
      <c r="H8" s="6" t="s">
        <v>4</v>
      </c>
    </row>
    <row r="9" spans="1:12" x14ac:dyDescent="0.2">
      <c r="A9" s="272" t="s">
        <v>10</v>
      </c>
      <c r="B9" s="272"/>
      <c r="C9" s="272"/>
      <c r="D9" s="272"/>
      <c r="E9" s="272"/>
      <c r="F9" s="272"/>
      <c r="G9" s="272"/>
      <c r="H9" s="6" t="s">
        <v>2</v>
      </c>
    </row>
    <row r="10" spans="1:12" x14ac:dyDescent="0.2">
      <c r="A10" s="272" t="s">
        <v>11</v>
      </c>
      <c r="B10" s="272"/>
      <c r="C10" s="272"/>
      <c r="D10" s="272"/>
      <c r="E10" s="272"/>
      <c r="F10" s="272"/>
      <c r="G10" s="272"/>
      <c r="H10" s="6" t="s">
        <v>2</v>
      </c>
    </row>
    <row r="11" spans="1:12" x14ac:dyDescent="0.2">
      <c r="A11" s="272" t="s">
        <v>12</v>
      </c>
      <c r="B11" s="272"/>
      <c r="C11" s="272"/>
      <c r="D11" s="272"/>
      <c r="E11" s="272"/>
      <c r="F11" s="272"/>
      <c r="G11" s="272"/>
      <c r="H11" s="6" t="s">
        <v>4</v>
      </c>
    </row>
    <row r="12" spans="1:12" x14ac:dyDescent="0.2">
      <c r="A12" s="272" t="s">
        <v>13</v>
      </c>
      <c r="B12" s="272"/>
      <c r="C12" s="272"/>
      <c r="D12" s="272"/>
      <c r="E12" s="272"/>
      <c r="F12" s="272"/>
      <c r="G12" s="272"/>
      <c r="H12" s="6" t="s">
        <v>4</v>
      </c>
    </row>
    <row r="13" spans="1:12" x14ac:dyDescent="0.2">
      <c r="A13" s="272" t="s">
        <v>14</v>
      </c>
      <c r="B13" s="272"/>
      <c r="C13" s="272"/>
      <c r="D13" s="272"/>
      <c r="E13" s="272"/>
      <c r="F13" s="272"/>
      <c r="G13" s="272"/>
      <c r="H13" s="6" t="s">
        <v>4</v>
      </c>
      <c r="L13" s="5" t="s">
        <v>4</v>
      </c>
    </row>
    <row r="14" spans="1:12" x14ac:dyDescent="0.2">
      <c r="A14" s="272" t="s">
        <v>15</v>
      </c>
      <c r="B14" s="272"/>
      <c r="C14" s="272"/>
      <c r="D14" s="272"/>
      <c r="E14" s="272"/>
      <c r="F14" s="272"/>
      <c r="G14" s="272"/>
      <c r="H14" s="6" t="s">
        <v>4</v>
      </c>
      <c r="L14" s="5" t="s">
        <v>2</v>
      </c>
    </row>
    <row r="15" spans="1:12" x14ac:dyDescent="0.2">
      <c r="A15" s="272" t="s">
        <v>16</v>
      </c>
      <c r="B15" s="272"/>
      <c r="C15" s="272"/>
      <c r="D15" s="272"/>
      <c r="E15" s="272"/>
      <c r="F15" s="272"/>
      <c r="G15" s="272"/>
      <c r="H15" s="6" t="s">
        <v>4</v>
      </c>
    </row>
    <row r="16" spans="1:12" x14ac:dyDescent="0.2">
      <c r="A16" s="272" t="s">
        <v>17</v>
      </c>
      <c r="B16" s="272"/>
      <c r="C16" s="272"/>
      <c r="D16" s="272"/>
      <c r="E16" s="272"/>
      <c r="F16" s="272"/>
      <c r="G16" s="272"/>
      <c r="H16" s="6" t="s">
        <v>2</v>
      </c>
    </row>
    <row r="17" spans="1:8" x14ac:dyDescent="0.2">
      <c r="A17" s="272" t="s">
        <v>18</v>
      </c>
      <c r="B17" s="272"/>
      <c r="C17" s="272"/>
      <c r="D17" s="272"/>
      <c r="E17" s="272"/>
      <c r="F17" s="272"/>
      <c r="G17" s="272"/>
      <c r="H17" s="6" t="s">
        <v>2</v>
      </c>
    </row>
    <row r="18" spans="1:8" x14ac:dyDescent="0.2">
      <c r="A18" s="272" t="s">
        <v>19</v>
      </c>
      <c r="B18" s="272"/>
      <c r="C18" s="272"/>
      <c r="D18" s="272"/>
      <c r="E18" s="272"/>
      <c r="F18" s="272"/>
      <c r="G18" s="272"/>
      <c r="H18" s="6" t="s">
        <v>2</v>
      </c>
    </row>
    <row r="19" spans="1:8" x14ac:dyDescent="0.2">
      <c r="A19" s="272" t="s">
        <v>20</v>
      </c>
      <c r="B19" s="272"/>
      <c r="C19" s="272"/>
      <c r="D19" s="272"/>
      <c r="E19" s="272"/>
      <c r="F19" s="272"/>
      <c r="G19" s="272"/>
      <c r="H19" s="6" t="s">
        <v>4</v>
      </c>
    </row>
    <row r="20" spans="1:8" x14ac:dyDescent="0.2">
      <c r="A20" s="272" t="s">
        <v>21</v>
      </c>
      <c r="B20" s="272"/>
      <c r="C20" s="272"/>
      <c r="D20" s="272"/>
      <c r="E20" s="272"/>
      <c r="F20" s="272"/>
      <c r="G20" s="272"/>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73" t="s">
        <v>0</v>
      </c>
      <c r="B1" s="273"/>
      <c r="C1" s="273"/>
      <c r="D1" s="273"/>
      <c r="E1" s="273"/>
      <c r="F1" s="273"/>
      <c r="G1" s="273"/>
      <c r="H1" s="273"/>
    </row>
    <row r="2" spans="1:12" x14ac:dyDescent="0.2">
      <c r="A2" s="272" t="s">
        <v>1</v>
      </c>
      <c r="B2" s="272"/>
      <c r="C2" s="272"/>
      <c r="D2" s="272"/>
      <c r="E2" s="272"/>
      <c r="F2" s="272"/>
      <c r="G2" s="272"/>
      <c r="H2" s="6" t="s">
        <v>2</v>
      </c>
    </row>
    <row r="3" spans="1:12" x14ac:dyDescent="0.2">
      <c r="A3" s="272" t="s">
        <v>3</v>
      </c>
      <c r="B3" s="272"/>
      <c r="C3" s="272"/>
      <c r="D3" s="272"/>
      <c r="E3" s="272"/>
      <c r="F3" s="272"/>
      <c r="G3" s="272"/>
      <c r="H3" s="6" t="s">
        <v>2</v>
      </c>
    </row>
    <row r="4" spans="1:12" x14ac:dyDescent="0.2">
      <c r="A4" s="272" t="s">
        <v>5</v>
      </c>
      <c r="B4" s="272"/>
      <c r="C4" s="272"/>
      <c r="D4" s="272"/>
      <c r="E4" s="272"/>
      <c r="F4" s="272"/>
      <c r="G4" s="272"/>
      <c r="H4" s="6" t="s">
        <v>2</v>
      </c>
    </row>
    <row r="5" spans="1:12" x14ac:dyDescent="0.2">
      <c r="A5" s="272" t="s">
        <v>6</v>
      </c>
      <c r="B5" s="272"/>
      <c r="C5" s="272"/>
      <c r="D5" s="272"/>
      <c r="E5" s="272"/>
      <c r="F5" s="272"/>
      <c r="G5" s="272"/>
      <c r="H5" s="6" t="s">
        <v>2</v>
      </c>
    </row>
    <row r="6" spans="1:12" x14ac:dyDescent="0.2">
      <c r="A6" s="272" t="s">
        <v>7</v>
      </c>
      <c r="B6" s="272"/>
      <c r="C6" s="272"/>
      <c r="D6" s="272"/>
      <c r="E6" s="272"/>
      <c r="F6" s="272"/>
      <c r="G6" s="272"/>
      <c r="H6" s="6" t="s">
        <v>2</v>
      </c>
    </row>
    <row r="7" spans="1:12" x14ac:dyDescent="0.2">
      <c r="A7" s="272" t="s">
        <v>8</v>
      </c>
      <c r="B7" s="272"/>
      <c r="C7" s="272"/>
      <c r="D7" s="272"/>
      <c r="E7" s="272"/>
      <c r="F7" s="272"/>
      <c r="G7" s="272"/>
      <c r="H7" s="6" t="s">
        <v>2</v>
      </c>
    </row>
    <row r="8" spans="1:12" x14ac:dyDescent="0.2">
      <c r="A8" s="272" t="s">
        <v>9</v>
      </c>
      <c r="B8" s="272"/>
      <c r="C8" s="272"/>
      <c r="D8" s="272"/>
      <c r="E8" s="272"/>
      <c r="F8" s="272"/>
      <c r="G8" s="272"/>
      <c r="H8" s="6" t="s">
        <v>4</v>
      </c>
    </row>
    <row r="9" spans="1:12" x14ac:dyDescent="0.2">
      <c r="A9" s="272" t="s">
        <v>10</v>
      </c>
      <c r="B9" s="272"/>
      <c r="C9" s="272"/>
      <c r="D9" s="272"/>
      <c r="E9" s="272"/>
      <c r="F9" s="272"/>
      <c r="G9" s="272"/>
      <c r="H9" s="6" t="s">
        <v>2</v>
      </c>
    </row>
    <row r="10" spans="1:12" x14ac:dyDescent="0.2">
      <c r="A10" s="272" t="s">
        <v>11</v>
      </c>
      <c r="B10" s="272"/>
      <c r="C10" s="272"/>
      <c r="D10" s="272"/>
      <c r="E10" s="272"/>
      <c r="F10" s="272"/>
      <c r="G10" s="272"/>
      <c r="H10" s="6" t="s">
        <v>2</v>
      </c>
    </row>
    <row r="11" spans="1:12" x14ac:dyDescent="0.2">
      <c r="A11" s="272" t="s">
        <v>12</v>
      </c>
      <c r="B11" s="272"/>
      <c r="C11" s="272"/>
      <c r="D11" s="272"/>
      <c r="E11" s="272"/>
      <c r="F11" s="272"/>
      <c r="G11" s="272"/>
      <c r="H11" s="6" t="s">
        <v>4</v>
      </c>
    </row>
    <row r="12" spans="1:12" x14ac:dyDescent="0.2">
      <c r="A12" s="272" t="s">
        <v>13</v>
      </c>
      <c r="B12" s="272"/>
      <c r="C12" s="272"/>
      <c r="D12" s="272"/>
      <c r="E12" s="272"/>
      <c r="F12" s="272"/>
      <c r="G12" s="272"/>
      <c r="H12" s="6" t="s">
        <v>4</v>
      </c>
    </row>
    <row r="13" spans="1:12" x14ac:dyDescent="0.2">
      <c r="A13" s="272" t="s">
        <v>14</v>
      </c>
      <c r="B13" s="272"/>
      <c r="C13" s="272"/>
      <c r="D13" s="272"/>
      <c r="E13" s="272"/>
      <c r="F13" s="272"/>
      <c r="G13" s="272"/>
      <c r="H13" s="6" t="s">
        <v>4</v>
      </c>
      <c r="L13" s="5" t="s">
        <v>4</v>
      </c>
    </row>
    <row r="14" spans="1:12" x14ac:dyDescent="0.2">
      <c r="A14" s="272" t="s">
        <v>15</v>
      </c>
      <c r="B14" s="272"/>
      <c r="C14" s="272"/>
      <c r="D14" s="272"/>
      <c r="E14" s="272"/>
      <c r="F14" s="272"/>
      <c r="G14" s="272"/>
      <c r="H14" s="6" t="s">
        <v>4</v>
      </c>
      <c r="L14" s="5" t="s">
        <v>2</v>
      </c>
    </row>
    <row r="15" spans="1:12" x14ac:dyDescent="0.2">
      <c r="A15" s="272" t="s">
        <v>16</v>
      </c>
      <c r="B15" s="272"/>
      <c r="C15" s="272"/>
      <c r="D15" s="272"/>
      <c r="E15" s="272"/>
      <c r="F15" s="272"/>
      <c r="G15" s="272"/>
      <c r="H15" s="6" t="s">
        <v>4</v>
      </c>
    </row>
    <row r="16" spans="1:12" x14ac:dyDescent="0.2">
      <c r="A16" s="272" t="s">
        <v>17</v>
      </c>
      <c r="B16" s="272"/>
      <c r="C16" s="272"/>
      <c r="D16" s="272"/>
      <c r="E16" s="272"/>
      <c r="F16" s="272"/>
      <c r="G16" s="272"/>
      <c r="H16" s="6" t="s">
        <v>2</v>
      </c>
    </row>
    <row r="17" spans="1:8" x14ac:dyDescent="0.2">
      <c r="A17" s="272" t="s">
        <v>18</v>
      </c>
      <c r="B17" s="272"/>
      <c r="C17" s="272"/>
      <c r="D17" s="272"/>
      <c r="E17" s="272"/>
      <c r="F17" s="272"/>
      <c r="G17" s="272"/>
      <c r="H17" s="6" t="s">
        <v>2</v>
      </c>
    </row>
    <row r="18" spans="1:8" x14ac:dyDescent="0.2">
      <c r="A18" s="272" t="s">
        <v>19</v>
      </c>
      <c r="B18" s="272"/>
      <c r="C18" s="272"/>
      <c r="D18" s="272"/>
      <c r="E18" s="272"/>
      <c r="F18" s="272"/>
      <c r="G18" s="272"/>
      <c r="H18" s="6" t="s">
        <v>2</v>
      </c>
    </row>
    <row r="19" spans="1:8" x14ac:dyDescent="0.2">
      <c r="A19" s="272" t="s">
        <v>20</v>
      </c>
      <c r="B19" s="272"/>
      <c r="C19" s="272"/>
      <c r="D19" s="272"/>
      <c r="E19" s="272"/>
      <c r="F19" s="272"/>
      <c r="G19" s="272"/>
      <c r="H19" s="6" t="s">
        <v>4</v>
      </c>
    </row>
    <row r="20" spans="1:8" x14ac:dyDescent="0.2">
      <c r="A20" s="272" t="s">
        <v>21</v>
      </c>
      <c r="B20" s="272"/>
      <c r="C20" s="272"/>
      <c r="D20" s="272"/>
      <c r="E20" s="272"/>
      <c r="F20" s="272"/>
      <c r="G20" s="272"/>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73" t="s">
        <v>0</v>
      </c>
      <c r="B1" s="273"/>
      <c r="C1" s="273"/>
      <c r="D1" s="273"/>
      <c r="E1" s="273"/>
      <c r="F1" s="273"/>
      <c r="G1" s="273"/>
      <c r="H1" s="273"/>
    </row>
    <row r="2" spans="1:12" x14ac:dyDescent="0.2">
      <c r="A2" s="272" t="s">
        <v>1</v>
      </c>
      <c r="B2" s="272"/>
      <c r="C2" s="272"/>
      <c r="D2" s="272"/>
      <c r="E2" s="272"/>
      <c r="F2" s="272"/>
      <c r="G2" s="272"/>
      <c r="H2" s="6" t="s">
        <v>2</v>
      </c>
    </row>
    <row r="3" spans="1:12" x14ac:dyDescent="0.2">
      <c r="A3" s="272" t="s">
        <v>3</v>
      </c>
      <c r="B3" s="272"/>
      <c r="C3" s="272"/>
      <c r="D3" s="272"/>
      <c r="E3" s="272"/>
      <c r="F3" s="272"/>
      <c r="G3" s="272"/>
      <c r="H3" s="6" t="s">
        <v>2</v>
      </c>
    </row>
    <row r="4" spans="1:12" x14ac:dyDescent="0.2">
      <c r="A4" s="272" t="s">
        <v>5</v>
      </c>
      <c r="B4" s="272"/>
      <c r="C4" s="272"/>
      <c r="D4" s="272"/>
      <c r="E4" s="272"/>
      <c r="F4" s="272"/>
      <c r="G4" s="272"/>
      <c r="H4" s="6" t="s">
        <v>2</v>
      </c>
    </row>
    <row r="5" spans="1:12" x14ac:dyDescent="0.2">
      <c r="A5" s="272" t="s">
        <v>6</v>
      </c>
      <c r="B5" s="272"/>
      <c r="C5" s="272"/>
      <c r="D5" s="272"/>
      <c r="E5" s="272"/>
      <c r="F5" s="272"/>
      <c r="G5" s="272"/>
      <c r="H5" s="6" t="s">
        <v>2</v>
      </c>
    </row>
    <row r="6" spans="1:12" x14ac:dyDescent="0.2">
      <c r="A6" s="272" t="s">
        <v>7</v>
      </c>
      <c r="B6" s="272"/>
      <c r="C6" s="272"/>
      <c r="D6" s="272"/>
      <c r="E6" s="272"/>
      <c r="F6" s="272"/>
      <c r="G6" s="272"/>
      <c r="H6" s="6" t="s">
        <v>4</v>
      </c>
    </row>
    <row r="7" spans="1:12" x14ac:dyDescent="0.2">
      <c r="A7" s="272" t="s">
        <v>8</v>
      </c>
      <c r="B7" s="272"/>
      <c r="C7" s="272"/>
      <c r="D7" s="272"/>
      <c r="E7" s="272"/>
      <c r="F7" s="272"/>
      <c r="G7" s="272"/>
      <c r="H7" s="6" t="s">
        <v>2</v>
      </c>
    </row>
    <row r="8" spans="1:12" x14ac:dyDescent="0.2">
      <c r="A8" s="272" t="s">
        <v>9</v>
      </c>
      <c r="B8" s="272"/>
      <c r="C8" s="272"/>
      <c r="D8" s="272"/>
      <c r="E8" s="272"/>
      <c r="F8" s="272"/>
      <c r="G8" s="272"/>
      <c r="H8" s="6" t="s">
        <v>2</v>
      </c>
    </row>
    <row r="9" spans="1:12" x14ac:dyDescent="0.2">
      <c r="A9" s="272" t="s">
        <v>10</v>
      </c>
      <c r="B9" s="272"/>
      <c r="C9" s="272"/>
      <c r="D9" s="272"/>
      <c r="E9" s="272"/>
      <c r="F9" s="272"/>
      <c r="G9" s="272"/>
      <c r="H9" s="6" t="s">
        <v>2</v>
      </c>
    </row>
    <row r="10" spans="1:12" x14ac:dyDescent="0.2">
      <c r="A10" s="272" t="s">
        <v>11</v>
      </c>
      <c r="B10" s="272"/>
      <c r="C10" s="272"/>
      <c r="D10" s="272"/>
      <c r="E10" s="272"/>
      <c r="F10" s="272"/>
      <c r="G10" s="272"/>
      <c r="H10" s="6" t="s">
        <v>2</v>
      </c>
    </row>
    <row r="11" spans="1:12" x14ac:dyDescent="0.2">
      <c r="A11" s="272" t="s">
        <v>12</v>
      </c>
      <c r="B11" s="272"/>
      <c r="C11" s="272"/>
      <c r="D11" s="272"/>
      <c r="E11" s="272"/>
      <c r="F11" s="272"/>
      <c r="G11" s="272"/>
      <c r="H11" s="6" t="s">
        <v>4</v>
      </c>
    </row>
    <row r="12" spans="1:12" x14ac:dyDescent="0.2">
      <c r="A12" s="272" t="s">
        <v>13</v>
      </c>
      <c r="B12" s="272"/>
      <c r="C12" s="272"/>
      <c r="D12" s="272"/>
      <c r="E12" s="272"/>
      <c r="F12" s="272"/>
      <c r="G12" s="272"/>
      <c r="H12" s="6" t="s">
        <v>4</v>
      </c>
    </row>
    <row r="13" spans="1:12" x14ac:dyDescent="0.2">
      <c r="A13" s="272" t="s">
        <v>14</v>
      </c>
      <c r="B13" s="272"/>
      <c r="C13" s="272"/>
      <c r="D13" s="272"/>
      <c r="E13" s="272"/>
      <c r="F13" s="272"/>
      <c r="G13" s="272"/>
      <c r="H13" s="6" t="s">
        <v>4</v>
      </c>
      <c r="L13" s="5" t="s">
        <v>4</v>
      </c>
    </row>
    <row r="14" spans="1:12" x14ac:dyDescent="0.2">
      <c r="A14" s="272" t="s">
        <v>15</v>
      </c>
      <c r="B14" s="272"/>
      <c r="C14" s="272"/>
      <c r="D14" s="272"/>
      <c r="E14" s="272"/>
      <c r="F14" s="272"/>
      <c r="G14" s="272"/>
      <c r="H14" s="6" t="s">
        <v>4</v>
      </c>
      <c r="L14" s="5" t="s">
        <v>2</v>
      </c>
    </row>
    <row r="15" spans="1:12" x14ac:dyDescent="0.2">
      <c r="A15" s="272" t="s">
        <v>16</v>
      </c>
      <c r="B15" s="272"/>
      <c r="C15" s="272"/>
      <c r="D15" s="272"/>
      <c r="E15" s="272"/>
      <c r="F15" s="272"/>
      <c r="G15" s="272"/>
      <c r="H15" s="6" t="s">
        <v>4</v>
      </c>
    </row>
    <row r="16" spans="1:12" x14ac:dyDescent="0.2">
      <c r="A16" s="272" t="s">
        <v>17</v>
      </c>
      <c r="B16" s="272"/>
      <c r="C16" s="272"/>
      <c r="D16" s="272"/>
      <c r="E16" s="272"/>
      <c r="F16" s="272"/>
      <c r="G16" s="272"/>
      <c r="H16" s="6" t="s">
        <v>2</v>
      </c>
    </row>
    <row r="17" spans="1:8" x14ac:dyDescent="0.2">
      <c r="A17" s="272" t="s">
        <v>18</v>
      </c>
      <c r="B17" s="272"/>
      <c r="C17" s="272"/>
      <c r="D17" s="272"/>
      <c r="E17" s="272"/>
      <c r="F17" s="272"/>
      <c r="G17" s="272"/>
      <c r="H17" s="6" t="s">
        <v>2</v>
      </c>
    </row>
    <row r="18" spans="1:8" x14ac:dyDescent="0.2">
      <c r="A18" s="272" t="s">
        <v>19</v>
      </c>
      <c r="B18" s="272"/>
      <c r="C18" s="272"/>
      <c r="D18" s="272"/>
      <c r="E18" s="272"/>
      <c r="F18" s="272"/>
      <c r="G18" s="272"/>
      <c r="H18" s="6" t="s">
        <v>2</v>
      </c>
    </row>
    <row r="19" spans="1:8" x14ac:dyDescent="0.2">
      <c r="A19" s="272" t="s">
        <v>20</v>
      </c>
      <c r="B19" s="272"/>
      <c r="C19" s="272"/>
      <c r="D19" s="272"/>
      <c r="E19" s="272"/>
      <c r="F19" s="272"/>
      <c r="G19" s="272"/>
      <c r="H19" s="6" t="s">
        <v>4</v>
      </c>
    </row>
    <row r="20" spans="1:8" x14ac:dyDescent="0.2">
      <c r="A20" s="272" t="s">
        <v>21</v>
      </c>
      <c r="B20" s="272"/>
      <c r="C20" s="272"/>
      <c r="D20" s="272"/>
      <c r="E20" s="272"/>
      <c r="F20" s="272"/>
      <c r="G20" s="272"/>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73" t="s">
        <v>0</v>
      </c>
      <c r="B1" s="273"/>
      <c r="C1" s="273"/>
      <c r="D1" s="273"/>
      <c r="E1" s="273"/>
      <c r="F1" s="273"/>
      <c r="G1" s="273"/>
      <c r="H1" s="273"/>
    </row>
    <row r="2" spans="1:12" x14ac:dyDescent="0.2">
      <c r="A2" s="272" t="s">
        <v>1</v>
      </c>
      <c r="B2" s="272"/>
      <c r="C2" s="272"/>
      <c r="D2" s="272"/>
      <c r="E2" s="272"/>
      <c r="F2" s="272"/>
      <c r="G2" s="272"/>
      <c r="H2" s="6" t="s">
        <v>2</v>
      </c>
    </row>
    <row r="3" spans="1:12" x14ac:dyDescent="0.2">
      <c r="A3" s="272" t="s">
        <v>3</v>
      </c>
      <c r="B3" s="272"/>
      <c r="C3" s="272"/>
      <c r="D3" s="272"/>
      <c r="E3" s="272"/>
      <c r="F3" s="272"/>
      <c r="G3" s="272"/>
      <c r="H3" s="6" t="s">
        <v>2</v>
      </c>
    </row>
    <row r="4" spans="1:12" x14ac:dyDescent="0.2">
      <c r="A4" s="272" t="s">
        <v>5</v>
      </c>
      <c r="B4" s="272"/>
      <c r="C4" s="272"/>
      <c r="D4" s="272"/>
      <c r="E4" s="272"/>
      <c r="F4" s="272"/>
      <c r="G4" s="272"/>
      <c r="H4" s="6" t="s">
        <v>2</v>
      </c>
    </row>
    <row r="5" spans="1:12" x14ac:dyDescent="0.2">
      <c r="A5" s="272" t="s">
        <v>6</v>
      </c>
      <c r="B5" s="272"/>
      <c r="C5" s="272"/>
      <c r="D5" s="272"/>
      <c r="E5" s="272"/>
      <c r="F5" s="272"/>
      <c r="G5" s="272"/>
      <c r="H5" s="6" t="s">
        <v>2</v>
      </c>
    </row>
    <row r="6" spans="1:12" x14ac:dyDescent="0.2">
      <c r="A6" s="272" t="s">
        <v>7</v>
      </c>
      <c r="B6" s="272"/>
      <c r="C6" s="272"/>
      <c r="D6" s="272"/>
      <c r="E6" s="272"/>
      <c r="F6" s="272"/>
      <c r="G6" s="272"/>
      <c r="H6" s="6" t="s">
        <v>4</v>
      </c>
    </row>
    <row r="7" spans="1:12" x14ac:dyDescent="0.2">
      <c r="A7" s="272" t="s">
        <v>8</v>
      </c>
      <c r="B7" s="272"/>
      <c r="C7" s="272"/>
      <c r="D7" s="272"/>
      <c r="E7" s="272"/>
      <c r="F7" s="272"/>
      <c r="G7" s="272"/>
      <c r="H7" s="6" t="s">
        <v>2</v>
      </c>
    </row>
    <row r="8" spans="1:12" x14ac:dyDescent="0.2">
      <c r="A8" s="272" t="s">
        <v>9</v>
      </c>
      <c r="B8" s="272"/>
      <c r="C8" s="272"/>
      <c r="D8" s="272"/>
      <c r="E8" s="272"/>
      <c r="F8" s="272"/>
      <c r="G8" s="272"/>
      <c r="H8" s="6" t="s">
        <v>2</v>
      </c>
    </row>
    <row r="9" spans="1:12" x14ac:dyDescent="0.2">
      <c r="A9" s="272" t="s">
        <v>10</v>
      </c>
      <c r="B9" s="272"/>
      <c r="C9" s="272"/>
      <c r="D9" s="272"/>
      <c r="E9" s="272"/>
      <c r="F9" s="272"/>
      <c r="G9" s="272"/>
      <c r="H9" s="6" t="s">
        <v>2</v>
      </c>
    </row>
    <row r="10" spans="1:12" x14ac:dyDescent="0.2">
      <c r="A10" s="272" t="s">
        <v>11</v>
      </c>
      <c r="B10" s="272"/>
      <c r="C10" s="272"/>
      <c r="D10" s="272"/>
      <c r="E10" s="272"/>
      <c r="F10" s="272"/>
      <c r="G10" s="272"/>
      <c r="H10" s="6" t="s">
        <v>2</v>
      </c>
    </row>
    <row r="11" spans="1:12" x14ac:dyDescent="0.2">
      <c r="A11" s="272" t="s">
        <v>12</v>
      </c>
      <c r="B11" s="272"/>
      <c r="C11" s="272"/>
      <c r="D11" s="272"/>
      <c r="E11" s="272"/>
      <c r="F11" s="272"/>
      <c r="G11" s="272"/>
      <c r="H11" s="6" t="s">
        <v>4</v>
      </c>
    </row>
    <row r="12" spans="1:12" x14ac:dyDescent="0.2">
      <c r="A12" s="272" t="s">
        <v>13</v>
      </c>
      <c r="B12" s="272"/>
      <c r="C12" s="272"/>
      <c r="D12" s="272"/>
      <c r="E12" s="272"/>
      <c r="F12" s="272"/>
      <c r="G12" s="272"/>
      <c r="H12" s="6" t="s">
        <v>4</v>
      </c>
    </row>
    <row r="13" spans="1:12" x14ac:dyDescent="0.2">
      <c r="A13" s="272" t="s">
        <v>14</v>
      </c>
      <c r="B13" s="272"/>
      <c r="C13" s="272"/>
      <c r="D13" s="272"/>
      <c r="E13" s="272"/>
      <c r="F13" s="272"/>
      <c r="G13" s="272"/>
      <c r="H13" s="6" t="s">
        <v>4</v>
      </c>
      <c r="L13" s="5" t="s">
        <v>4</v>
      </c>
    </row>
    <row r="14" spans="1:12" x14ac:dyDescent="0.2">
      <c r="A14" s="272" t="s">
        <v>15</v>
      </c>
      <c r="B14" s="272"/>
      <c r="C14" s="272"/>
      <c r="D14" s="272"/>
      <c r="E14" s="272"/>
      <c r="F14" s="272"/>
      <c r="G14" s="272"/>
      <c r="H14" s="6" t="s">
        <v>4</v>
      </c>
      <c r="L14" s="5" t="s">
        <v>2</v>
      </c>
    </row>
    <row r="15" spans="1:12" x14ac:dyDescent="0.2">
      <c r="A15" s="272" t="s">
        <v>16</v>
      </c>
      <c r="B15" s="272"/>
      <c r="C15" s="272"/>
      <c r="D15" s="272"/>
      <c r="E15" s="272"/>
      <c r="F15" s="272"/>
      <c r="G15" s="272"/>
      <c r="H15" s="6" t="s">
        <v>4</v>
      </c>
    </row>
    <row r="16" spans="1:12" x14ac:dyDescent="0.2">
      <c r="A16" s="272" t="s">
        <v>17</v>
      </c>
      <c r="B16" s="272"/>
      <c r="C16" s="272"/>
      <c r="D16" s="272"/>
      <c r="E16" s="272"/>
      <c r="F16" s="272"/>
      <c r="G16" s="272"/>
      <c r="H16" s="6" t="s">
        <v>2</v>
      </c>
    </row>
    <row r="17" spans="1:8" x14ac:dyDescent="0.2">
      <c r="A17" s="272" t="s">
        <v>18</v>
      </c>
      <c r="B17" s="272"/>
      <c r="C17" s="272"/>
      <c r="D17" s="272"/>
      <c r="E17" s="272"/>
      <c r="F17" s="272"/>
      <c r="G17" s="272"/>
      <c r="H17" s="6" t="s">
        <v>2</v>
      </c>
    </row>
    <row r="18" spans="1:8" x14ac:dyDescent="0.2">
      <c r="A18" s="272" t="s">
        <v>19</v>
      </c>
      <c r="B18" s="272"/>
      <c r="C18" s="272"/>
      <c r="D18" s="272"/>
      <c r="E18" s="272"/>
      <c r="F18" s="272"/>
      <c r="G18" s="272"/>
      <c r="H18" s="6" t="s">
        <v>2</v>
      </c>
    </row>
    <row r="19" spans="1:8" x14ac:dyDescent="0.2">
      <c r="A19" s="272" t="s">
        <v>20</v>
      </c>
      <c r="B19" s="272"/>
      <c r="C19" s="272"/>
      <c r="D19" s="272"/>
      <c r="E19" s="272"/>
      <c r="F19" s="272"/>
      <c r="G19" s="272"/>
      <c r="H19" s="6" t="s">
        <v>4</v>
      </c>
    </row>
    <row r="20" spans="1:8" x14ac:dyDescent="0.2">
      <c r="A20" s="272" t="s">
        <v>21</v>
      </c>
      <c r="B20" s="272"/>
      <c r="C20" s="272"/>
      <c r="D20" s="272"/>
      <c r="E20" s="272"/>
      <c r="F20" s="272"/>
      <c r="G20" s="272"/>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D6" sqref="D6:D7"/>
    </sheetView>
  </sheetViews>
  <sheetFormatPr baseColWidth="10" defaultColWidth="11.42578125" defaultRowHeight="15" x14ac:dyDescent="0.25"/>
  <cols>
    <col min="1" max="1" width="36.7109375" bestFit="1" customWidth="1"/>
    <col min="2" max="2" width="14.7109375" bestFit="1" customWidth="1"/>
  </cols>
  <sheetData>
    <row r="1" spans="1:2" x14ac:dyDescent="0.25">
      <c r="A1" s="2" t="s">
        <v>127</v>
      </c>
    </row>
    <row r="2" spans="1:2" x14ac:dyDescent="0.25">
      <c r="A2" t="s">
        <v>128</v>
      </c>
      <c r="B2" t="s">
        <v>79</v>
      </c>
    </row>
    <row r="3" spans="1:2" x14ac:dyDescent="0.25">
      <c r="A3" t="s">
        <v>129</v>
      </c>
      <c r="B3" t="s">
        <v>130</v>
      </c>
    </row>
    <row r="4" spans="1:2" x14ac:dyDescent="0.25">
      <c r="A4" t="s">
        <v>131</v>
      </c>
      <c r="B4" t="s">
        <v>132</v>
      </c>
    </row>
    <row r="5" spans="1:2" x14ac:dyDescent="0.25">
      <c r="A5" s="1" t="s">
        <v>133</v>
      </c>
      <c r="B5" t="s">
        <v>130</v>
      </c>
    </row>
    <row r="6" spans="1:2" x14ac:dyDescent="0.25">
      <c r="A6" t="s">
        <v>134</v>
      </c>
      <c r="B6" t="s">
        <v>130</v>
      </c>
    </row>
    <row r="7" spans="1:2" x14ac:dyDescent="0.25">
      <c r="A7" s="1" t="s">
        <v>135</v>
      </c>
      <c r="B7" t="s">
        <v>132</v>
      </c>
    </row>
    <row r="8" spans="1:2" x14ac:dyDescent="0.25">
      <c r="A8" t="s">
        <v>136</v>
      </c>
      <c r="B8" t="s">
        <v>132</v>
      </c>
    </row>
    <row r="9" spans="1:2" x14ac:dyDescent="0.25">
      <c r="A9" s="1" t="s">
        <v>137</v>
      </c>
      <c r="B9" t="s">
        <v>132</v>
      </c>
    </row>
    <row r="10" spans="1:2" x14ac:dyDescent="0.25">
      <c r="A10" t="s">
        <v>138</v>
      </c>
      <c r="B10" t="s">
        <v>132</v>
      </c>
    </row>
    <row r="12" spans="1:2" x14ac:dyDescent="0.25">
      <c r="A12" s="2"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2"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151</v>
      </c>
    </row>
    <row r="47" spans="1:2" x14ac:dyDescent="0.25">
      <c r="A47" t="s">
        <v>152</v>
      </c>
    </row>
    <row r="48" spans="1:2" x14ac:dyDescent="0.25">
      <c r="A48" t="s">
        <v>83</v>
      </c>
    </row>
    <row r="49" spans="1:2" x14ac:dyDescent="0.25">
      <c r="A49" t="s">
        <v>153</v>
      </c>
    </row>
    <row r="50" spans="1:2" x14ac:dyDescent="0.25">
      <c r="A50" t="s">
        <v>154</v>
      </c>
    </row>
    <row r="51" spans="1:2" x14ac:dyDescent="0.25">
      <c r="A51" t="s">
        <v>155</v>
      </c>
    </row>
    <row r="55" spans="1:2" x14ac:dyDescent="0.25">
      <c r="A55" s="2" t="s">
        <v>156</v>
      </c>
    </row>
    <row r="56" spans="1:2" x14ac:dyDescent="0.25">
      <c r="A56" t="s">
        <v>157</v>
      </c>
      <c r="B56" t="s">
        <v>158</v>
      </c>
    </row>
    <row r="57" spans="1:2" x14ac:dyDescent="0.25">
      <c r="A57" t="s">
        <v>159</v>
      </c>
      <c r="B57" t="s">
        <v>160</v>
      </c>
    </row>
    <row r="58" spans="1:2" x14ac:dyDescent="0.25">
      <c r="A58" t="s">
        <v>161</v>
      </c>
      <c r="B58" t="s">
        <v>153</v>
      </c>
    </row>
    <row r="59" spans="1:2" x14ac:dyDescent="0.25">
      <c r="A59" t="s">
        <v>162</v>
      </c>
      <c r="B59" t="s">
        <v>163</v>
      </c>
    </row>
    <row r="60" spans="1:2" x14ac:dyDescent="0.25">
      <c r="A60" t="s">
        <v>164</v>
      </c>
      <c r="B60" t="s">
        <v>165</v>
      </c>
    </row>
    <row r="61" spans="1:2" x14ac:dyDescent="0.25">
      <c r="A61" t="s">
        <v>166</v>
      </c>
      <c r="B61" t="s">
        <v>160</v>
      </c>
    </row>
    <row r="62" spans="1:2" x14ac:dyDescent="0.25">
      <c r="A62" t="s">
        <v>167</v>
      </c>
      <c r="B62" t="s">
        <v>168</v>
      </c>
    </row>
    <row r="63" spans="1:2" x14ac:dyDescent="0.25">
      <c r="A63" t="s">
        <v>169</v>
      </c>
      <c r="B63" t="s">
        <v>170</v>
      </c>
    </row>
    <row r="64" spans="1:2" x14ac:dyDescent="0.25">
      <c r="A64" t="s">
        <v>171</v>
      </c>
      <c r="B64" t="s">
        <v>172</v>
      </c>
    </row>
    <row r="65" spans="1:2" x14ac:dyDescent="0.25">
      <c r="A65" t="s">
        <v>173</v>
      </c>
      <c r="B65" t="s">
        <v>174</v>
      </c>
    </row>
    <row r="66" spans="1:2" x14ac:dyDescent="0.25">
      <c r="A66" t="s">
        <v>175</v>
      </c>
      <c r="B66" t="s">
        <v>176</v>
      </c>
    </row>
    <row r="67" spans="1:2" x14ac:dyDescent="0.25">
      <c r="A67" t="s">
        <v>177</v>
      </c>
      <c r="B67" t="s">
        <v>170</v>
      </c>
    </row>
    <row r="68" spans="1:2" x14ac:dyDescent="0.25">
      <c r="A68" t="s">
        <v>178</v>
      </c>
      <c r="B68" t="s">
        <v>179</v>
      </c>
    </row>
    <row r="69" spans="1:2" x14ac:dyDescent="0.25">
      <c r="A69" t="s">
        <v>180</v>
      </c>
      <c r="B69" t="s">
        <v>181</v>
      </c>
    </row>
    <row r="70" spans="1:2" x14ac:dyDescent="0.25">
      <c r="A70" t="s">
        <v>182</v>
      </c>
      <c r="B70" t="s">
        <v>183</v>
      </c>
    </row>
    <row r="71" spans="1:2" x14ac:dyDescent="0.25">
      <c r="A71" t="s">
        <v>184</v>
      </c>
      <c r="B71" t="s">
        <v>185</v>
      </c>
    </row>
    <row r="72" spans="1:2" x14ac:dyDescent="0.25">
      <c r="A72" t="s">
        <v>186</v>
      </c>
      <c r="B72" t="s">
        <v>172</v>
      </c>
    </row>
    <row r="73" spans="1:2" x14ac:dyDescent="0.25">
      <c r="A73" t="s">
        <v>187</v>
      </c>
      <c r="B73" t="s">
        <v>188</v>
      </c>
    </row>
    <row r="74" spans="1:2" x14ac:dyDescent="0.25">
      <c r="A74" t="s">
        <v>189</v>
      </c>
      <c r="B74" t="s">
        <v>190</v>
      </c>
    </row>
    <row r="75" spans="1:2" x14ac:dyDescent="0.25">
      <c r="A75" t="s">
        <v>191</v>
      </c>
      <c r="B75" t="s">
        <v>192</v>
      </c>
    </row>
    <row r="76" spans="1:2" x14ac:dyDescent="0.25">
      <c r="A76" t="s">
        <v>193</v>
      </c>
      <c r="B76" t="s">
        <v>165</v>
      </c>
    </row>
    <row r="77" spans="1:2" x14ac:dyDescent="0.25">
      <c r="A77" t="s">
        <v>194</v>
      </c>
      <c r="B77" t="s">
        <v>195</v>
      </c>
    </row>
    <row r="78" spans="1:2" x14ac:dyDescent="0.25">
      <c r="A78" t="s">
        <v>196</v>
      </c>
      <c r="B78" t="s">
        <v>183</v>
      </c>
    </row>
    <row r="79" spans="1:2" x14ac:dyDescent="0.25">
      <c r="A79" t="s">
        <v>197</v>
      </c>
      <c r="B79" t="s">
        <v>192</v>
      </c>
    </row>
    <row r="80" spans="1:2" x14ac:dyDescent="0.25">
      <c r="A80" t="s">
        <v>198</v>
      </c>
      <c r="B80" t="s">
        <v>199</v>
      </c>
    </row>
    <row r="83" spans="1:2" ht="60" x14ac:dyDescent="0.25">
      <c r="A83" s="3" t="s">
        <v>200</v>
      </c>
      <c r="B83" s="3" t="s">
        <v>201</v>
      </c>
    </row>
    <row r="84" spans="1:2" x14ac:dyDescent="0.25">
      <c r="A84" s="1" t="s">
        <v>80</v>
      </c>
      <c r="B84" t="s">
        <v>80</v>
      </c>
    </row>
    <row r="85" spans="1:2" x14ac:dyDescent="0.25">
      <c r="A85" t="s">
        <v>81</v>
      </c>
      <c r="B85" t="s">
        <v>202</v>
      </c>
    </row>
    <row r="86" spans="1:2" x14ac:dyDescent="0.25">
      <c r="B86" t="s">
        <v>81</v>
      </c>
    </row>
    <row r="88" spans="1:2" x14ac:dyDescent="0.25">
      <c r="A88" s="2" t="s">
        <v>31</v>
      </c>
    </row>
    <row r="89" spans="1:2" x14ac:dyDescent="0.25">
      <c r="A89" t="s">
        <v>71</v>
      </c>
    </row>
    <row r="90" spans="1:2" x14ac:dyDescent="0.25">
      <c r="A90" t="s">
        <v>203</v>
      </c>
    </row>
    <row r="92" spans="1:2" x14ac:dyDescent="0.25">
      <c r="A92" s="4" t="s">
        <v>56</v>
      </c>
    </row>
    <row r="93" spans="1:2" x14ac:dyDescent="0.25">
      <c r="A93" s="1" t="s">
        <v>204</v>
      </c>
    </row>
    <row r="94" spans="1:2" x14ac:dyDescent="0.25">
      <c r="A94" t="s">
        <v>84</v>
      </c>
    </row>
    <row r="95" spans="1:2" x14ac:dyDescent="0.25">
      <c r="A95" t="s">
        <v>205</v>
      </c>
    </row>
    <row r="96" spans="1:2" x14ac:dyDescent="0.25">
      <c r="A96" t="s">
        <v>206</v>
      </c>
    </row>
    <row r="98" spans="1:1" x14ac:dyDescent="0.25">
      <c r="A98" s="2" t="s">
        <v>207</v>
      </c>
    </row>
    <row r="99" spans="1:1" x14ac:dyDescent="0.25">
      <c r="A99" t="s">
        <v>208</v>
      </c>
    </row>
    <row r="100" spans="1:1" x14ac:dyDescent="0.25">
      <c r="A100" t="s">
        <v>209</v>
      </c>
    </row>
    <row r="101" spans="1:1" x14ac:dyDescent="0.25">
      <c r="A101" t="s">
        <v>210</v>
      </c>
    </row>
    <row r="102" spans="1:1" x14ac:dyDescent="0.25">
      <c r="A102" t="s">
        <v>211</v>
      </c>
    </row>
    <row r="103" spans="1:1" x14ac:dyDescent="0.25">
      <c r="A103" t="s">
        <v>212</v>
      </c>
    </row>
    <row r="104" spans="1:1" x14ac:dyDescent="0.25">
      <c r="A104" t="s">
        <v>213</v>
      </c>
    </row>
    <row r="105" spans="1:1" x14ac:dyDescent="0.25">
      <c r="A105" t="s">
        <v>214</v>
      </c>
    </row>
    <row r="106" spans="1:1" x14ac:dyDescent="0.25">
      <c r="A106" t="s">
        <v>215</v>
      </c>
    </row>
    <row r="107" spans="1:1" x14ac:dyDescent="0.25">
      <c r="A107" t="s">
        <v>216</v>
      </c>
    </row>
    <row r="108" spans="1:1" x14ac:dyDescent="0.25">
      <c r="A108" t="s">
        <v>217</v>
      </c>
    </row>
    <row r="109" spans="1:1" x14ac:dyDescent="0.25">
      <c r="A109" t="s">
        <v>63</v>
      </c>
    </row>
    <row r="110" spans="1:1" x14ac:dyDescent="0.25">
      <c r="A110" t="s">
        <v>218</v>
      </c>
    </row>
    <row r="111" spans="1:1" x14ac:dyDescent="0.25">
      <c r="A111" t="s">
        <v>219</v>
      </c>
    </row>
    <row r="112" spans="1:1" x14ac:dyDescent="0.25">
      <c r="A112" t="s">
        <v>220</v>
      </c>
    </row>
    <row r="113" spans="1:1" x14ac:dyDescent="0.25">
      <c r="A113" t="s">
        <v>221</v>
      </c>
    </row>
    <row r="114" spans="1:1" x14ac:dyDescent="0.25">
      <c r="A114" t="s">
        <v>222</v>
      </c>
    </row>
    <row r="115" spans="1:1" x14ac:dyDescent="0.25">
      <c r="A115" t="s">
        <v>223</v>
      </c>
    </row>
    <row r="117" spans="1:1" x14ac:dyDescent="0.25">
      <c r="A117" t="s">
        <v>224</v>
      </c>
    </row>
    <row r="118" spans="1:1" x14ac:dyDescent="0.25">
      <c r="A118" t="s">
        <v>79</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Deyanira Diaz Alvarado</cp:lastModifiedBy>
  <cp:revision/>
  <dcterms:created xsi:type="dcterms:W3CDTF">2019-05-14T13:58:21Z</dcterms:created>
  <dcterms:modified xsi:type="dcterms:W3CDTF">2024-01-16T16:22:18Z</dcterms:modified>
  <cp:category/>
  <cp:contentStatus/>
</cp:coreProperties>
</file>